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3\realizace\Parkoviště Smetanovy sady+Parkoviště Dlouhá (byt.domy 42-48)\Parkovací stání Dlouhá 42-48\"/>
    </mc:Choice>
  </mc:AlternateContent>
  <bookViews>
    <workbookView xWindow="0" yWindow="0" windowWidth="28800" windowHeight="12435"/>
  </bookViews>
  <sheets>
    <sheet name="Rekapitulace stavby" sheetId="1" r:id="rId1"/>
    <sheet name="000 - Ostatní a vedlejší ..." sheetId="2" r:id="rId2"/>
    <sheet name="112 - Dlouhá před byt.dom..." sheetId="3" r:id="rId3"/>
    <sheet name="Seznam figur" sheetId="4" r:id="rId4"/>
  </sheets>
  <definedNames>
    <definedName name="_xlnm._FilterDatabase" localSheetId="1" hidden="1">'000 - Ostatní a vedlejší ...'!$C$130:$K$163</definedName>
    <definedName name="_xlnm._FilterDatabase" localSheetId="2" hidden="1">'112 - Dlouhá před byt.dom...'!$C$136:$K$410</definedName>
    <definedName name="_xlnm.Print_Titles" localSheetId="1">'000 - Ostatní a vedlejší ...'!$130:$130</definedName>
    <definedName name="_xlnm.Print_Titles" localSheetId="2">'112 - Dlouhá před byt.dom...'!$136:$136</definedName>
    <definedName name="_xlnm.Print_Titles" localSheetId="0">'Rekapitulace stavby'!$92:$92</definedName>
    <definedName name="_xlnm.Print_Titles" localSheetId="3">'Seznam figur'!$9:$9</definedName>
    <definedName name="_xlnm.Print_Area" localSheetId="1">'000 - Ostatní a vedlejší ...'!$C$4:$J$76,'000 - Ostatní a vedlejší ...'!$C$118:$J$163</definedName>
    <definedName name="_xlnm.Print_Area" localSheetId="2">'112 - Dlouhá před byt.dom...'!$C$4:$J$76,'112 - Dlouhá před byt.dom...'!$C$124:$J$410</definedName>
    <definedName name="_xlnm.Print_Area" localSheetId="0">'Rekapitulace stavby'!$D$4:$AO$76,'Rekapitulace stavby'!$C$82:$AQ$104</definedName>
    <definedName name="_xlnm.Print_Area" localSheetId="3">'Seznam figur'!$C$4:$G$84</definedName>
  </definedNames>
  <calcPr calcId="152511"/>
</workbook>
</file>

<file path=xl/calcChain.xml><?xml version="1.0" encoding="utf-8"?>
<calcChain xmlns="http://schemas.openxmlformats.org/spreadsheetml/2006/main">
  <c r="D7" i="4" l="1"/>
  <c r="J39" i="3"/>
  <c r="J38" i="3"/>
  <c r="AY96" i="1"/>
  <c r="J37" i="3"/>
  <c r="AX96" i="1" s="1"/>
  <c r="BI408" i="3"/>
  <c r="BH408" i="3"/>
  <c r="BG408" i="3"/>
  <c r="BF408" i="3"/>
  <c r="T408" i="3"/>
  <c r="R408" i="3"/>
  <c r="P408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R386" i="3"/>
  <c r="P386" i="3"/>
  <c r="BI382" i="3"/>
  <c r="BH382" i="3"/>
  <c r="BG382" i="3"/>
  <c r="BF382" i="3"/>
  <c r="T382" i="3"/>
  <c r="T381" i="3"/>
  <c r="R382" i="3"/>
  <c r="R381" i="3" s="1"/>
  <c r="P382" i="3"/>
  <c r="P381" i="3"/>
  <c r="BI377" i="3"/>
  <c r="BH377" i="3"/>
  <c r="BG377" i="3"/>
  <c r="BF377" i="3"/>
  <c r="T377" i="3"/>
  <c r="R377" i="3"/>
  <c r="P377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47" i="3"/>
  <c r="BH347" i="3"/>
  <c r="BG347" i="3"/>
  <c r="BF347" i="3"/>
  <c r="T347" i="3"/>
  <c r="R347" i="3"/>
  <c r="P347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29" i="3"/>
  <c r="BH329" i="3"/>
  <c r="BG329" i="3"/>
  <c r="BF329" i="3"/>
  <c r="T329" i="3"/>
  <c r="R329" i="3"/>
  <c r="P329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5" i="3"/>
  <c r="BH255" i="3"/>
  <c r="BG255" i="3"/>
  <c r="BF255" i="3"/>
  <c r="T255" i="3"/>
  <c r="R255" i="3"/>
  <c r="P255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J133" i="3"/>
  <c r="F133" i="3"/>
  <c r="F131" i="3"/>
  <c r="E129" i="3"/>
  <c r="BI116" i="3"/>
  <c r="BH116" i="3"/>
  <c r="BG116" i="3"/>
  <c r="BF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J91" i="3"/>
  <c r="F91" i="3"/>
  <c r="F89" i="3"/>
  <c r="E87" i="3"/>
  <c r="J24" i="3"/>
  <c r="E24" i="3"/>
  <c r="J134" i="3"/>
  <c r="J23" i="3"/>
  <c r="J18" i="3"/>
  <c r="E18" i="3"/>
  <c r="F134" i="3"/>
  <c r="J17" i="3"/>
  <c r="J12" i="3"/>
  <c r="J131" i="3"/>
  <c r="E7" i="3"/>
  <c r="E127" i="3" s="1"/>
  <c r="J39" i="2"/>
  <c r="J38" i="2"/>
  <c r="AY95" i="1"/>
  <c r="J37" i="2"/>
  <c r="AX95" i="1" s="1"/>
  <c r="BI161" i="2"/>
  <c r="BH161" i="2"/>
  <c r="BG161" i="2"/>
  <c r="BF161" i="2"/>
  <c r="T161" i="2"/>
  <c r="T160" i="2"/>
  <c r="R161" i="2"/>
  <c r="R160" i="2" s="1"/>
  <c r="P161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T149" i="2"/>
  <c r="R150" i="2"/>
  <c r="R149" i="2" s="1"/>
  <c r="P150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1" i="2"/>
  <c r="F91" i="2"/>
  <c r="F89" i="2"/>
  <c r="E87" i="2"/>
  <c r="J24" i="2"/>
  <c r="E24" i="2"/>
  <c r="J92" i="2" s="1"/>
  <c r="J23" i="2"/>
  <c r="J18" i="2"/>
  <c r="E18" i="2"/>
  <c r="F128" i="2" s="1"/>
  <c r="J17" i="2"/>
  <c r="J12" i="2"/>
  <c r="J89" i="2" s="1"/>
  <c r="E7" i="2"/>
  <c r="E121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161" i="2"/>
  <c r="J157" i="2"/>
  <c r="J140" i="2"/>
  <c r="BK146" i="2"/>
  <c r="J154" i="2"/>
  <c r="BK137" i="2"/>
  <c r="J391" i="3"/>
  <c r="BK364" i="3"/>
  <c r="J336" i="3"/>
  <c r="BK304" i="3"/>
  <c r="BK286" i="3"/>
  <c r="BK262" i="3"/>
  <c r="BK236" i="3"/>
  <c r="BK203" i="3"/>
  <c r="BK177" i="3"/>
  <c r="J148" i="3"/>
  <c r="J403" i="3"/>
  <c r="BK391" i="3"/>
  <c r="BK367" i="3"/>
  <c r="BK343" i="3"/>
  <c r="J317" i="3"/>
  <c r="J308" i="3"/>
  <c r="BK302" i="3"/>
  <c r="J293" i="3"/>
  <c r="BK271" i="3"/>
  <c r="BK251" i="3"/>
  <c r="J236" i="3"/>
  <c r="BK196" i="3"/>
  <c r="J167" i="3"/>
  <c r="BK157" i="3"/>
  <c r="J151" i="3"/>
  <c r="BK219" i="3"/>
  <c r="J203" i="3"/>
  <c r="BK187" i="3"/>
  <c r="BK408" i="3"/>
  <c r="J394" i="3"/>
  <c r="J382" i="3"/>
  <c r="J343" i="3"/>
  <c r="BK325" i="3"/>
  <c r="BK306" i="3"/>
  <c r="J290" i="3"/>
  <c r="J271" i="3"/>
  <c r="J240" i="3"/>
  <c r="J219" i="3"/>
  <c r="J177" i="3"/>
  <c r="J146" i="2"/>
  <c r="BK150" i="2"/>
  <c r="J161" i="2"/>
  <c r="BK143" i="2"/>
  <c r="J143" i="2"/>
  <c r="BK397" i="3"/>
  <c r="J389" i="3"/>
  <c r="BK361" i="3"/>
  <c r="J322" i="3"/>
  <c r="J306" i="3"/>
  <c r="J283" i="3"/>
  <c r="BK255" i="3"/>
  <c r="BK226" i="3"/>
  <c r="J173" i="3"/>
  <c r="J157" i="3"/>
  <c r="J408" i="3"/>
  <c r="BK394" i="3"/>
  <c r="J372" i="3"/>
  <c r="BK353" i="3"/>
  <c r="BK329" i="3"/>
  <c r="J314" i="3"/>
  <c r="BK290" i="3"/>
  <c r="BK283" i="3"/>
  <c r="BK274" i="3"/>
  <c r="BK259" i="3"/>
  <c r="BK240" i="3"/>
  <c r="BK208" i="3"/>
  <c r="BK181" i="3"/>
  <c r="BK148" i="3"/>
  <c r="BK190" i="3"/>
  <c r="BK405" i="3"/>
  <c r="BK389" i="3"/>
  <c r="J364" i="3"/>
  <c r="J347" i="3"/>
  <c r="BK333" i="3"/>
  <c r="BK314" i="3"/>
  <c r="BK297" i="3"/>
  <c r="J274" i="3"/>
  <c r="J255" i="3"/>
  <c r="BK232" i="3"/>
  <c r="BK213" i="3"/>
  <c r="BK162" i="3"/>
  <c r="BK140" i="2"/>
  <c r="BK154" i="2"/>
  <c r="J134" i="2"/>
  <c r="J150" i="2"/>
  <c r="BK403" i="3"/>
  <c r="J367" i="3"/>
  <c r="BK347" i="3"/>
  <c r="J325" i="3"/>
  <c r="BK308" i="3"/>
  <c r="BK300" i="3"/>
  <c r="BK280" i="3"/>
  <c r="J244" i="3"/>
  <c r="BK223" i="3"/>
  <c r="J187" i="3"/>
  <c r="J162" i="3"/>
  <c r="J143" i="3"/>
  <c r="BK400" i="3"/>
  <c r="BK382" i="3"/>
  <c r="J356" i="3"/>
  <c r="J333" i="3"/>
  <c r="BK311" i="3"/>
  <c r="J304" i="3"/>
  <c r="J300" i="3"/>
  <c r="J280" i="3"/>
  <c r="J265" i="3"/>
  <c r="BK248" i="3"/>
  <c r="J226" i="3"/>
  <c r="J194" i="3"/>
  <c r="BK171" i="3"/>
  <c r="BK140" i="3"/>
  <c r="J232" i="3"/>
  <c r="J208" i="3"/>
  <c r="BK194" i="3"/>
  <c r="BK173" i="3"/>
  <c r="J400" i="3"/>
  <c r="J386" i="3"/>
  <c r="BK356" i="3"/>
  <c r="J353" i="3"/>
  <c r="J329" i="3"/>
  <c r="J311" i="3"/>
  <c r="BK293" i="3"/>
  <c r="BK268" i="3"/>
  <c r="J259" i="3"/>
  <c r="J248" i="3"/>
  <c r="J229" i="3"/>
  <c r="J181" i="3"/>
  <c r="BK157" i="2"/>
  <c r="AS94" i="1"/>
  <c r="J137" i="2"/>
  <c r="BK134" i="2"/>
  <c r="BK386" i="3"/>
  <c r="BK340" i="3"/>
  <c r="BK317" i="3"/>
  <c r="J297" i="3"/>
  <c r="J268" i="3"/>
  <c r="BK229" i="3"/>
  <c r="BK199" i="3"/>
  <c r="BK167" i="3"/>
  <c r="BK151" i="3"/>
  <c r="J140" i="3"/>
  <c r="J397" i="3"/>
  <c r="BK377" i="3"/>
  <c r="J361" i="3"/>
  <c r="BK336" i="3"/>
  <c r="J286" i="3"/>
  <c r="J277" i="3"/>
  <c r="J262" i="3"/>
  <c r="BK244" i="3"/>
  <c r="J213" i="3"/>
  <c r="J190" i="3"/>
  <c r="J154" i="3"/>
  <c r="BK143" i="3"/>
  <c r="J405" i="3"/>
  <c r="J223" i="3"/>
  <c r="J196" i="3"/>
  <c r="J171" i="3"/>
  <c r="J377" i="3"/>
  <c r="BK372" i="3"/>
  <c r="J340" i="3"/>
  <c r="BK322" i="3"/>
  <c r="J302" i="3"/>
  <c r="BK277" i="3"/>
  <c r="BK265" i="3"/>
  <c r="J251" i="3"/>
  <c r="J199" i="3"/>
  <c r="BK154" i="3"/>
  <c r="BK133" i="2" l="1"/>
  <c r="J133" i="2" s="1"/>
  <c r="J98" i="2" s="1"/>
  <c r="BK153" i="2"/>
  <c r="J153" i="2" s="1"/>
  <c r="J100" i="2" s="1"/>
  <c r="T139" i="3"/>
  <c r="R186" i="3"/>
  <c r="T202" i="3"/>
  <c r="P254" i="3"/>
  <c r="P289" i="3"/>
  <c r="R346" i="3"/>
  <c r="T385" i="3"/>
  <c r="R133" i="2"/>
  <c r="T153" i="2"/>
  <c r="BK139" i="3"/>
  <c r="J139" i="3" s="1"/>
  <c r="J98" i="3" s="1"/>
  <c r="BK186" i="3"/>
  <c r="J186" i="3" s="1"/>
  <c r="J99" i="3" s="1"/>
  <c r="P186" i="3"/>
  <c r="R202" i="3"/>
  <c r="BK289" i="3"/>
  <c r="J289" i="3" s="1"/>
  <c r="J102" i="3" s="1"/>
  <c r="BK346" i="3"/>
  <c r="J346" i="3" s="1"/>
  <c r="J103" i="3" s="1"/>
  <c r="P133" i="2"/>
  <c r="P132" i="2"/>
  <c r="P131" i="2" s="1"/>
  <c r="AU95" i="1" s="1"/>
  <c r="P153" i="2"/>
  <c r="P139" i="3"/>
  <c r="BK202" i="3"/>
  <c r="J202" i="3" s="1"/>
  <c r="J100" i="3" s="1"/>
  <c r="BK254" i="3"/>
  <c r="J254" i="3" s="1"/>
  <c r="J101" i="3" s="1"/>
  <c r="T254" i="3"/>
  <c r="R289" i="3"/>
  <c r="P346" i="3"/>
  <c r="P385" i="3"/>
  <c r="BK393" i="3"/>
  <c r="J393" i="3"/>
  <c r="J107" i="3" s="1"/>
  <c r="T393" i="3"/>
  <c r="T133" i="2"/>
  <c r="T132" i="2"/>
  <c r="T131" i="2" s="1"/>
  <c r="R153" i="2"/>
  <c r="R139" i="3"/>
  <c r="T186" i="3"/>
  <c r="P202" i="3"/>
  <c r="R254" i="3"/>
  <c r="T289" i="3"/>
  <c r="T346" i="3"/>
  <c r="BK385" i="3"/>
  <c r="J385" i="3" s="1"/>
  <c r="J106" i="3" s="1"/>
  <c r="R385" i="3"/>
  <c r="P393" i="3"/>
  <c r="R393" i="3"/>
  <c r="BK149" i="2"/>
  <c r="J149" i="2"/>
  <c r="J99" i="2" s="1"/>
  <c r="BK160" i="2"/>
  <c r="J160" i="2"/>
  <c r="J101" i="2"/>
  <c r="BK381" i="3"/>
  <c r="J381" i="3" s="1"/>
  <c r="J104" i="3" s="1"/>
  <c r="J89" i="3"/>
  <c r="F92" i="3"/>
  <c r="BE151" i="3"/>
  <c r="BE157" i="3"/>
  <c r="BE167" i="3"/>
  <c r="BE190" i="3"/>
  <c r="BE199" i="3"/>
  <c r="BE203" i="3"/>
  <c r="BE259" i="3"/>
  <c r="BE262" i="3"/>
  <c r="BE274" i="3"/>
  <c r="BE290" i="3"/>
  <c r="BE293" i="3"/>
  <c r="BE300" i="3"/>
  <c r="BE304" i="3"/>
  <c r="BE306" i="3"/>
  <c r="BE317" i="3"/>
  <c r="BE322" i="3"/>
  <c r="BE329" i="3"/>
  <c r="BE347" i="3"/>
  <c r="BE353" i="3"/>
  <c r="BE364" i="3"/>
  <c r="BE367" i="3"/>
  <c r="BE372" i="3"/>
  <c r="BE382" i="3"/>
  <c r="BE386" i="3"/>
  <c r="BE181" i="3"/>
  <c r="BE208" i="3"/>
  <c r="BE223" i="3"/>
  <c r="BE240" i="3"/>
  <c r="BE408" i="3"/>
  <c r="E85" i="3"/>
  <c r="BE140" i="3"/>
  <c r="BE143" i="3"/>
  <c r="BE154" i="3"/>
  <c r="BE162" i="3"/>
  <c r="BE171" i="3"/>
  <c r="BE173" i="3"/>
  <c r="BE213" i="3"/>
  <c r="BE219" i="3"/>
  <c r="BE226" i="3"/>
  <c r="BE229" i="3"/>
  <c r="BE232" i="3"/>
  <c r="BE251" i="3"/>
  <c r="BE255" i="3"/>
  <c r="BE268" i="3"/>
  <c r="BE277" i="3"/>
  <c r="BE280" i="3"/>
  <c r="BE286" i="3"/>
  <c r="BE308" i="3"/>
  <c r="BE325" i="3"/>
  <c r="BE333" i="3"/>
  <c r="BE340" i="3"/>
  <c r="BE343" i="3"/>
  <c r="BE356" i="3"/>
  <c r="BE377" i="3"/>
  <c r="BE391" i="3"/>
  <c r="BE397" i="3"/>
  <c r="BE405" i="3"/>
  <c r="J92" i="3"/>
  <c r="BE148" i="3"/>
  <c r="BE177" i="3"/>
  <c r="BE187" i="3"/>
  <c r="BE194" i="3"/>
  <c r="BE196" i="3"/>
  <c r="BE236" i="3"/>
  <c r="BE244" i="3"/>
  <c r="BE248" i="3"/>
  <c r="BE265" i="3"/>
  <c r="BE271" i="3"/>
  <c r="BE283" i="3"/>
  <c r="BE297" i="3"/>
  <c r="BE302" i="3"/>
  <c r="BE311" i="3"/>
  <c r="BE314" i="3"/>
  <c r="BE336" i="3"/>
  <c r="BE361" i="3"/>
  <c r="BE389" i="3"/>
  <c r="BE394" i="3"/>
  <c r="BE400" i="3"/>
  <c r="BE403" i="3"/>
  <c r="F92" i="2"/>
  <c r="J128" i="2"/>
  <c r="BE140" i="2"/>
  <c r="BE143" i="2"/>
  <c r="BE157" i="2"/>
  <c r="E85" i="2"/>
  <c r="BE137" i="2"/>
  <c r="BE150" i="2"/>
  <c r="BE154" i="2"/>
  <c r="BE161" i="2"/>
  <c r="J125" i="2"/>
  <c r="BE146" i="2"/>
  <c r="BE134" i="2"/>
  <c r="F37" i="3"/>
  <c r="BB96" i="1" s="1"/>
  <c r="F36" i="2"/>
  <c r="BA95" i="1"/>
  <c r="F37" i="2"/>
  <c r="BB95" i="1" s="1"/>
  <c r="F39" i="3"/>
  <c r="BD96" i="1" s="1"/>
  <c r="BD94" i="1" s="1"/>
  <c r="W36" i="1" s="1"/>
  <c r="J36" i="2"/>
  <c r="AW95" i="1"/>
  <c r="F38" i="2"/>
  <c r="BC95" i="1" s="1"/>
  <c r="F39" i="2"/>
  <c r="BD95" i="1"/>
  <c r="F38" i="3"/>
  <c r="BC96" i="1" s="1"/>
  <c r="J36" i="3"/>
  <c r="AW96" i="1" s="1"/>
  <c r="F36" i="3"/>
  <c r="BA96" i="1" s="1"/>
  <c r="BB94" i="1" l="1"/>
  <c r="W34" i="1" s="1"/>
  <c r="R138" i="3"/>
  <c r="P138" i="3"/>
  <c r="T138" i="3"/>
  <c r="P384" i="3"/>
  <c r="R384" i="3"/>
  <c r="R132" i="2"/>
  <c r="R131" i="2"/>
  <c r="T384" i="3"/>
  <c r="BK132" i="2"/>
  <c r="J132" i="2" s="1"/>
  <c r="J97" i="2" s="1"/>
  <c r="BK138" i="3"/>
  <c r="J138" i="3"/>
  <c r="J97" i="3" s="1"/>
  <c r="BK384" i="3"/>
  <c r="J384" i="3"/>
  <c r="J105" i="3"/>
  <c r="BC94" i="1"/>
  <c r="AY94" i="1"/>
  <c r="BA94" i="1"/>
  <c r="AW94" i="1"/>
  <c r="AK33" i="1" s="1"/>
  <c r="AX94" i="1" l="1"/>
  <c r="T137" i="3"/>
  <c r="P137" i="3"/>
  <c r="AU96" i="1"/>
  <c r="R137" i="3"/>
  <c r="BK137" i="3"/>
  <c r="J137" i="3"/>
  <c r="J96" i="3"/>
  <c r="J30" i="3"/>
  <c r="BK131" i="2"/>
  <c r="J131" i="2"/>
  <c r="J96" i="2"/>
  <c r="J30" i="2"/>
  <c r="J110" i="2" s="1"/>
  <c r="J104" i="2" s="1"/>
  <c r="J112" i="2" s="1"/>
  <c r="AU94" i="1"/>
  <c r="W35" i="1"/>
  <c r="W33" i="1"/>
  <c r="J116" i="3" l="1"/>
  <c r="J110" i="3" s="1"/>
  <c r="J31" i="3" s="1"/>
  <c r="J32" i="3" s="1"/>
  <c r="AG96" i="1" s="1"/>
  <c r="AG94" i="1" s="1"/>
  <c r="AK26" i="1" s="1"/>
  <c r="J31" i="2"/>
  <c r="BE110" i="2"/>
  <c r="BE116" i="3"/>
  <c r="F35" i="3" s="1"/>
  <c r="AZ96" i="1" s="1"/>
  <c r="F35" i="2"/>
  <c r="AZ95" i="1" s="1"/>
  <c r="J32" i="2"/>
  <c r="AG95" i="1"/>
  <c r="J118" i="3"/>
  <c r="AZ94" i="1" l="1"/>
  <c r="AV94" i="1" s="1"/>
  <c r="AT94" i="1" s="1"/>
  <c r="AN94" i="1" s="1"/>
  <c r="AG100" i="1"/>
  <c r="AV100" i="1"/>
  <c r="BY100" i="1" s="1"/>
  <c r="AG102" i="1"/>
  <c r="CD102" i="1"/>
  <c r="J35" i="2"/>
  <c r="AV95" i="1" s="1"/>
  <c r="AT95" i="1" s="1"/>
  <c r="AN95" i="1" s="1"/>
  <c r="AG101" i="1"/>
  <c r="CD101" i="1" s="1"/>
  <c r="AG99" i="1"/>
  <c r="AV99" i="1"/>
  <c r="BY99" i="1"/>
  <c r="J35" i="3"/>
  <c r="AV96" i="1" s="1"/>
  <c r="AT96" i="1" s="1"/>
  <c r="AN96" i="1" s="1"/>
  <c r="CD100" i="1" l="1"/>
  <c r="CD99" i="1"/>
  <c r="W32" i="1" s="1"/>
  <c r="J41" i="2"/>
  <c r="J41" i="3"/>
  <c r="AV102" i="1"/>
  <c r="BY102" i="1" s="1"/>
  <c r="AN100" i="1"/>
  <c r="AN99" i="1"/>
  <c r="AV101" i="1"/>
  <c r="BY101" i="1" s="1"/>
  <c r="AG98" i="1"/>
  <c r="AK27" i="1"/>
  <c r="AK29" i="1" s="1"/>
  <c r="AK32" i="1" l="1"/>
  <c r="AK38" i="1" s="1"/>
  <c r="AN101" i="1"/>
  <c r="AG104" i="1"/>
  <c r="AN102" i="1"/>
  <c r="AN98" i="1" l="1"/>
  <c r="AN104" i="1" s="1"/>
</calcChain>
</file>

<file path=xl/sharedStrings.xml><?xml version="1.0" encoding="utf-8"?>
<sst xmlns="http://schemas.openxmlformats.org/spreadsheetml/2006/main" count="3428" uniqueCount="681">
  <si>
    <t>Export Komplet</t>
  </si>
  <si>
    <t/>
  </si>
  <si>
    <t>2.0</t>
  </si>
  <si>
    <t>False</t>
  </si>
  <si>
    <t>{1319e6b2-ed21-4367-8108-7d6c1f0bf838}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</si>
  <si>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</si>
  <si>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</si>
  <si>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</si>
  <si>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</si>
  <si>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</si>
  <si>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</si>
  <si>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</si>
  <si>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</si>
  <si>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</si>
  <si>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21010B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</si>
  <si>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</si>
  <si>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</si>
  <si>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stání na ul. Dlouhá (bytové domy 42-48) v Novém Jičíně</t>
  </si>
  <si>
    <t>KSO:</t>
  </si>
  <si>
    <t>CC-CZ:</t>
  </si>
  <si>
    <t>Místo:</t>
  </si>
  <si>
    <t>Nový Jičín</t>
  </si>
  <si>
    <t>Datum:</t>
  </si>
  <si>
    <t>15. 3. 2022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</si>
  <si>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</si>
  <si>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</si>
  <si>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</si>
  <si>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</si>
  <si>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</si>
  <si>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</si>
  <si>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</si>
  <si>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</si>
  <si>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</si>
  <si>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</si>
  <si>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</si>
  <si>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</si>
  <si>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</si>
  <si>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</si>
  <si>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</si>
  <si>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</si>
  <si>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</si>
  <si>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</si>
  <si>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</si>
  <si>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</si>
  <si>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</si>
  <si>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</si>
  <si>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</si>
  <si>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</si>
  <si>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</si>
  <si>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</si>
  <si>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</si>
  <si>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</si>
  <si>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</si>
  <si>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</si>
  <si>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</si>
  <si>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</si>
  <si>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</si>
  <si>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</si>
  <si>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</si>
  <si>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</si>
  <si>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</si>
  <si>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</si>
  <si>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</si>
  <si>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</si>
  <si>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</si>
  <si>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</si>
  <si>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</si>
  <si>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</si>
  <si>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</si>
  <si>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</si>
  <si>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</si>
  <si>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</si>
  <si>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</si>
  <si>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</si>
  <si>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</si>
  <si>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</si>
  <si>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</si>
  <si>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</si>
  <si>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</si>
  <si>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</si>
  <si>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</si>
  <si>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</si>
  <si>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</si>
  <si>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</si>
  <si>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</si>
  <si>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</si>
  <si>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</si>
  <si>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{7e5136e4-9717-41eb-ba2e-7c287f24bdc6}</t>
  </si>
  <si>
    <t>2</t>
  </si>
  <si>
    <t>112</t>
  </si>
  <si>
    <t>Dlouhá před byt.domy 42-48 - parkovací plochy</t>
  </si>
  <si>
    <t>{ace521d6-131e-40fe-bea9-bc48780e5c37}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</si>
  <si>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</si>
  <si>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</si>
  <si>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</si>
  <si>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</si>
  <si>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</si>
  <si>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</si>
  <si>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</si>
  <si>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</si>
  <si>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</si>
  <si>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</si>
  <si>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</si>
  <si>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000 - Ostatní a vedlejší náklady stavby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</si>
  <si>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</si>
  <si>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</si>
  <si>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</si>
  <si>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</si>
  <si>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</si>
  <si>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</si>
  <si>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</si>
  <si>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</si>
  <si>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</si>
  <si>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</si>
  <si>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</si>
  <si>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</si>
  <si>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</si>
  <si>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</si>
  <si>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</si>
  <si>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</si>
  <si>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</si>
  <si>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</si>
  <si>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</si>
  <si>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</si>
  <si>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</si>
  <si>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</si>
  <si>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</si>
  <si>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</si>
  <si>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</si>
  <si>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</si>
  <si>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</si>
  <si>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</si>
  <si>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</si>
  <si>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</si>
  <si>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</si>
  <si>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</si>
  <si>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</si>
  <si>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</si>
  <si>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</si>
  <si>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</si>
  <si>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</si>
  <si>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</si>
  <si>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</si>
  <si>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</si>
  <si>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</si>
  <si>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soubor…</t>
  </si>
  <si>
    <t>1024</t>
  </si>
  <si>
    <t>-1838080252</t>
  </si>
  <si>
    <t>PP</t>
  </si>
  <si>
    <t>Geodetické práce před výstavbou
Poznámka k položce:_x000D_
Geodetické práce před výstavbou - vytyčení inženýrských sítí, geodetické práce před realizací stavby</t>
  </si>
  <si>
    <t>VV</t>
  </si>
  <si>
    <t>012203000</t>
  </si>
  <si>
    <t>Geodetické práce při provádění stavby</t>
  </si>
  <si>
    <t>soubor</t>
  </si>
  <si>
    <t>1337807503</t>
  </si>
  <si>
    <t>Geodetické práce při provádění stavby
Poznámka k položce:_x000D_
Geodetické práce při provádění stavby - geodetické práce pro realizaci, technická pomoc a vytyčení stavebních objektů_x000D_
Vyhotovení protokolu o vytyčení stavby se seznamem souřadnic vytyčených bodů a jejich polohopisnými (S-JTSK) a výškopisnými (Bpv) hodnotami._x000D_
vytyčení stavby, osy komunikací, polohy obrubníků_x000D_
vytyčení obvodu staveniště</t>
  </si>
  <si>
    <t>3</t>
  </si>
  <si>
    <t>012303000</t>
  </si>
  <si>
    <t>Geodetické práce po výstavbě</t>
  </si>
  <si>
    <t>-870596220</t>
  </si>
  <si>
    <t>Geodetické práce po výstavbě
Poznámka k položce:_x000D_
Geodetické práce po výstavbě - geodetické zaměření skutečného provedení pro zhotovení DSPS</t>
  </si>
  <si>
    <t>4</t>
  </si>
  <si>
    <t>012403000</t>
  </si>
  <si>
    <t>Kartografické práce</t>
  </si>
  <si>
    <t>1644547835</t>
  </si>
  <si>
    <t>Kartografické práce
vyhotovení geometrického plánu GP - 6ks</t>
  </si>
  <si>
    <t>013254000</t>
  </si>
  <si>
    <t>Dokumentace skutečného provedení stavby</t>
  </si>
  <si>
    <t>1093023888</t>
  </si>
  <si>
    <t>VRN3</t>
  </si>
  <si>
    <t>6</t>
  </si>
  <si>
    <t>030001000</t>
  </si>
  <si>
    <t>1498681388</t>
  </si>
  <si>
    <t>Zařízení staveniště
Zařízení staveniště - zřízení, provoz, demontáž</t>
  </si>
  <si>
    <t>VRN4</t>
  </si>
  <si>
    <t>Inženýrská činnost</t>
  </si>
  <si>
    <t>7</t>
  </si>
  <si>
    <t>049002000</t>
  </si>
  <si>
    <t>Ostatní inženýrská činnost</t>
  </si>
  <si>
    <t>1731434662</t>
  </si>
  <si>
    <t>Ostatní inženýrská činnost
návrh, projednání a zajištění vydání stanovení přechodného DZ a vydání rozhodnutí o případné uzavírce, zajištění dopravního opatření, zajištění vyjádření k vydání Stanovení přechodné úpravy provozu</t>
  </si>
  <si>
    <t>"Projednání dopr. opatření a zajištění vydání stanovení přechodného DZ" 1</t>
  </si>
  <si>
    <t>8</t>
  </si>
  <si>
    <t>049303000</t>
  </si>
  <si>
    <t>Náklady vzniklé v souvislosti s předáním stavby</t>
  </si>
  <si>
    <t>601384011</t>
  </si>
  <si>
    <t>Náklady vzniklé v souvislosti s předáním stavby
Poznámka k položce:_x000D_
Zajištění dokladů nezbytných k vydání kolaudačního souhlasu_x000D_
zajištění dokladů k předání díla zajištění dokladů o likvidaci odpadů_x000D_
zajištění protokolu o akceptaci zakázky JDTM ZK_x000D_
zajištění dokladů o vytyčení stavby a vytyčení stávajících sítí při realizaci stavby_x000D_
zajištění provádění průběžně fotodokumentace stavby_x000D_
zajištění a kopírování atestů materiálů použitých při stavebních pracích_x000D_
zajištění a kopírování dokladů o výsledcích provedených zkoušek (dle TKP) dle příslušné projektové dokumentace_x000D_
zajištění příslušných vyjádření (Policie ČR, atd.) ke kolaudaci stavby</t>
  </si>
  <si>
    <t>VRN7</t>
  </si>
  <si>
    <t>9</t>
  </si>
  <si>
    <t>072002000</t>
  </si>
  <si>
    <t>Silniční provoz - dočasné dopravní značení</t>
  </si>
  <si>
    <t>kpl</t>
  </si>
  <si>
    <t>396425081</t>
  </si>
  <si>
    <t>odstraneni_obrub</t>
  </si>
  <si>
    <t>odtranění stáv.obrubníků</t>
  </si>
  <si>
    <t>56</t>
  </si>
  <si>
    <t>odkop</t>
  </si>
  <si>
    <t>29,325</t>
  </si>
  <si>
    <t>odvoz_odkop</t>
  </si>
  <si>
    <t>odvoz výkopu</t>
  </si>
  <si>
    <t>kusove</t>
  </si>
  <si>
    <t>22,896</t>
  </si>
  <si>
    <t>odstran_kameniva</t>
  </si>
  <si>
    <t>188,8</t>
  </si>
  <si>
    <t>sypke</t>
  </si>
  <si>
    <t>155,164</t>
  </si>
  <si>
    <t>odstr_zivice</t>
  </si>
  <si>
    <t>64,8</t>
  </si>
  <si>
    <t>112 - Dlouhá před byt.domy 42-48 - parkovací plochy</t>
  </si>
  <si>
    <t>freza</t>
  </si>
  <si>
    <t>422,8</t>
  </si>
  <si>
    <t>odstr_dlažby</t>
  </si>
  <si>
    <t>124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</si>
  <si>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</si>
  <si>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</si>
  <si>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</si>
  <si>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</si>
  <si>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</si>
  <si>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</si>
  <si>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</si>
  <si>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</si>
  <si>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</si>
  <si>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</si>
  <si>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</si>
  <si>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HSV</t>
  </si>
  <si>
    <t>Práce a dodávky HSV</t>
  </si>
  <si>
    <t>Zemní práce</t>
  </si>
  <si>
    <t>113106171</t>
  </si>
  <si>
    <t>Rozebrání dlažeb vozovek ze zámkové dlažby s ložem z kameniva ručně</t>
  </si>
  <si>
    <t>m2</t>
  </si>
  <si>
    <t>851404993</t>
  </si>
  <si>
    <t>Rozebrání dlažeb a dílců vozovek a ploch s přemístěním hmot na skládku na vzdálenost do 3 m nebo s naložením na dopravní prostředek, s jakoukoliv výplní spár ručně ze zámkové dlažby s ložem z kameniva</t>
  </si>
  <si>
    <t>"v místě dlážděné plochy chodníku, předláždění v nejnutnějším rozsahu dle situace" 116+8</t>
  </si>
  <si>
    <t>113107323</t>
  </si>
  <si>
    <t>Odstranění podkladu z kameniva drceného tl přes 200 do 300 mm strojně pl do 50 m2</t>
  </si>
  <si>
    <t>1532834093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</si>
  <si>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</si>
  <si>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"v místech plochy stáva.chodníku" 116+8</t>
  </si>
  <si>
    <t>"v místě plochy stáv. vozovky a nových park.míst" 54*1,2</t>
  </si>
  <si>
    <t>Součet</t>
  </si>
  <si>
    <t>113107342</t>
  </si>
  <si>
    <t>Odstranění podkladu živičného tl přes 50 do 100 mm strojně pl do 50 m2</t>
  </si>
  <si>
    <t>692328992</t>
  </si>
  <si>
    <t>Odstranění podkladů nebo krytů strojně plochy jednotlivě do 50 m2 s přemístěním hmot na skládku na vzdálenost do 3 m nebo s naložením na dopravní prostředek živičných, o tl. vrstvy přes 50 do 100 mm</t>
  </si>
  <si>
    <t>"v místech park.plochy" 54*1,2</t>
  </si>
  <si>
    <t>113154123</t>
  </si>
  <si>
    <t>Frézování živičného krytu tl 50 mm pruh š přes 0,5 do 1 m pl do 500 m2 bez překážek v trase</t>
  </si>
  <si>
    <t>-2142246626</t>
  </si>
  <si>
    <t>Frézování živičného podkladu nebo krytu  s naložením na dopravní prostředek plochy do 500 m2 bez překážek v trase pruhu šířky přes 0,5 m do 1 m, tloušťky vrstvy 50 mm</t>
  </si>
  <si>
    <t>(54*1,2)+358</t>
  </si>
  <si>
    <t>113202111</t>
  </si>
  <si>
    <t>Vytrhání obrub krajníků obrubníků stojatých</t>
  </si>
  <si>
    <t>m</t>
  </si>
  <si>
    <t>1990127608</t>
  </si>
  <si>
    <t>Vytrhání obrub  s vybouráním lože, s přemístěním hmot na skládku na vzdálenost do 3 m nebo s naložením na dopravní prostředek z krajníků nebo obrubníků stojatých</t>
  </si>
  <si>
    <t>"planimetrováno ze situace" 56</t>
  </si>
  <si>
    <t>122151104</t>
  </si>
  <si>
    <t>Odkopávky a prokopávky nezapažené v hornině třídy těžitelnosti I skupiny 1 a 2 objem do 500 m3 strojně</t>
  </si>
  <si>
    <t>m3</t>
  </si>
  <si>
    <t>-1208446606</t>
  </si>
  <si>
    <t>Odkopávky a prokopávky nezapažené strojně v hornině třídy těžitelnosti I skupiny 1 a 2 přes 100 do 500 m3</t>
  </si>
  <si>
    <t>"planimetrováno ze vzorového řezu a situace - v místě AZ pro parkoviště" 56*2,25*0,20</t>
  </si>
  <si>
    <t>"planimetrováno ze vzorového řezu a situace - pro drenáž" 55*0,15*0,50</t>
  </si>
  <si>
    <t>162751117</t>
  </si>
  <si>
    <t>Vodorovné přemístění přes 9 000 do 10000 m výkopku/sypaniny z horniny třídy těžitelnosti I skupiny 1 až 3</t>
  </si>
  <si>
    <t>1633142515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</si>
  <si>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</si>
  <si>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výkopu na skládku - přebytek výkopu"</t>
  </si>
  <si>
    <t>171152111</t>
  </si>
  <si>
    <t>Uložení sypaniny z hornin nesoudržných a sypkých do násypů zhutněných v aktivní zóně silnic a dálnic</t>
  </si>
  <si>
    <t>1885473624</t>
  </si>
  <si>
    <t>Uložení sypaniny do zhutněných násypů pro silnice, dálnice a letiště s rozprostřením sypaniny ve vrstvách, s hrubým urovnáním a uzavřením povrchu násypu z hornin nesoudržných sypkých v aktivní zóně</t>
  </si>
  <si>
    <t>M</t>
  </si>
  <si>
    <t>58344197</t>
  </si>
  <si>
    <t>štěrkodrť frakce 0/63</t>
  </si>
  <si>
    <t>t</t>
  </si>
  <si>
    <t>203166951</t>
  </si>
  <si>
    <t>10</t>
  </si>
  <si>
    <t>171201231</t>
  </si>
  <si>
    <t>Poplatek za uložení zeminy a kamení na recyklační skládce (skládkovné) kód odpadu 17 05 04</t>
  </si>
  <si>
    <t>-1323313317</t>
  </si>
  <si>
    <t>Poplatek za uložení stavebního odpadu na recyklační skládce (skládkovné) zeminy a kamení zatříděného do Katalogu odpadů pod kódem 17 05 04</t>
  </si>
  <si>
    <t>odvoz_odkop*1,8</t>
  </si>
  <si>
    <t>11</t>
  </si>
  <si>
    <t>171251201</t>
  </si>
  <si>
    <t>Uložení sypaniny na skládky nebo meziskládky</t>
  </si>
  <si>
    <t>-1156742632</t>
  </si>
  <si>
    <t>Uložení sypaniny na skládky nebo meziskládky bez hutnění s upravením uložené sypaniny do předepsaného tvaru</t>
  </si>
  <si>
    <t>12</t>
  </si>
  <si>
    <t>181911102</t>
  </si>
  <si>
    <t>Úprava pláně v hornině třídy těžitelnosti I skupiny 1 až 2 se zhutněním ručně</t>
  </si>
  <si>
    <t>-1732759991</t>
  </si>
  <si>
    <t>Úprava pláně vyrovnáním výškových rozdílů ručně v hornině třídy těžitelnosti I skupiny 1 a 2 se zhutněním</t>
  </si>
  <si>
    <t>"planimetrováno ze vzorového řezu a situace - v místě AZ pro parkoviště" 56*2,25</t>
  </si>
  <si>
    <t>"v místě obnovení kce chodníku" 50+8</t>
  </si>
  <si>
    <t>Zakládání</t>
  </si>
  <si>
    <t>13</t>
  </si>
  <si>
    <t>211531111</t>
  </si>
  <si>
    <t>Výplň odvodňovacích žeber nebo trativodů kamenivem hrubým drceným frakce 16 až 63 mm</t>
  </si>
  <si>
    <t>1811310551</t>
  </si>
  <si>
    <t>Výplň kamenivem do rýh odvodňovacích žeber nebo trativodů  bez zhutnění, s úpravou povrchu výplně kamenivem hrubým drceným frakce 16 až 63 mm</t>
  </si>
  <si>
    <t>"fr. 16/32" 0,5*0,45*55</t>
  </si>
  <si>
    <t>14</t>
  </si>
  <si>
    <t>211971110</t>
  </si>
  <si>
    <t>Zřízení opláštění žeber nebo trativodů geotextilií v rýze nebo zářezu sklonu do 1:2</t>
  </si>
  <si>
    <t>318103723</t>
  </si>
  <si>
    <t>Zřízení opláštění výplně z geotextilie odvodňovacích žeber nebo trativodů  v rýze nebo zářezu se stěnami šikmými o sklonu do 1:2</t>
  </si>
  <si>
    <t xml:space="preserve">"SEPARAČNÍ GEOTEXTILIE S CBR MIN. 2 KN" </t>
  </si>
  <si>
    <t>"kolem drenáže" 55*1,5</t>
  </si>
  <si>
    <t>69311096</t>
  </si>
  <si>
    <t>geotextilie netkaná separační, filtrační, ochranná s převahou recyklovaných PES vláken 200g/m3</t>
  </si>
  <si>
    <t>1274408362</t>
  </si>
  <si>
    <t>16</t>
  </si>
  <si>
    <t>212532111</t>
  </si>
  <si>
    <t>Lože pro trativody z kameniva hrubého drceného frakce 16 až 32 mm</t>
  </si>
  <si>
    <t>-181420958</t>
  </si>
  <si>
    <t>Lože pro trativody  z kameniva hrubého drceného</t>
  </si>
  <si>
    <t>"tl. 50mm fr. 0/32" 55*0,45*0,05</t>
  </si>
  <si>
    <t>17</t>
  </si>
  <si>
    <t>212752212</t>
  </si>
  <si>
    <t>Trativod z drenážních trubek plastových flexibilních D do 100 mm včetně lože otevřený výkop</t>
  </si>
  <si>
    <t>1306984112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</si>
  <si>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</si>
  <si>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"DN100 HDPE SN8" 55</t>
  </si>
  <si>
    <t>Komunikace pozemní</t>
  </si>
  <si>
    <t>18</t>
  </si>
  <si>
    <t>564710003</t>
  </si>
  <si>
    <t>Podklad z kameniva hrubého drceného vel. 8-16 mm plochy do 100 m2 tl 70 mm</t>
  </si>
  <si>
    <t>-1156162959</t>
  </si>
  <si>
    <t>Podklad nebo kryt z kameniva hrubého drceného vel. 8-16 mm s rozprostřením a zhutněním plochy jednotlivě do 100 m2, po zhutnění tl. 70 mm</t>
  </si>
  <si>
    <t xml:space="preserve">"ŠDA 8/16 GE, ČSN 736126-1, ČSN EN 13285, tl. min 80 mm"   </t>
  </si>
  <si>
    <t>"plocha parkoviště"</t>
  </si>
  <si>
    <t>101</t>
  </si>
  <si>
    <t>19</t>
  </si>
  <si>
    <t>564720101</t>
  </si>
  <si>
    <t>Podklad z kameniva hrubého drceného vel. 16-32 mm plochy do 100 m2 tl 80 mm</t>
  </si>
  <si>
    <t>-272607600</t>
  </si>
  <si>
    <t>Podklad nebo kryt z kameniva hrubého drceného vel. 16-32 mm s rozprostřením a zhutněním plochy jednotlivě do 100 m2, po zhutnění tl. 80 mm</t>
  </si>
  <si>
    <t xml:space="preserve">"ŠDA 16/32 GE, ČSN 736126-1, ČSN EN 13285, tl. min 80 mm"   </t>
  </si>
  <si>
    <t>20</t>
  </si>
  <si>
    <t>564851111</t>
  </si>
  <si>
    <t>Podklad ze štěrkodrtě ŠD tl 150 mm</t>
  </si>
  <si>
    <t>M2</t>
  </si>
  <si>
    <t>1490271660</t>
  </si>
  <si>
    <t>Podklad ze štěrkodrti ŠD  s rozprostřením a zhutněním, po zhutnění tl. 150 mm</t>
  </si>
  <si>
    <t xml:space="preserve">"ŠDA 0/32 GE, ČSN 736126-1, ČSN EN 13285, tl. min 150 mm"   </t>
  </si>
  <si>
    <t>101*1,05</t>
  </si>
  <si>
    <t>564851112</t>
  </si>
  <si>
    <t>Podklad ze štěrkodrtě ŠD plochy přes 100 m2 tl 160 mm</t>
  </si>
  <si>
    <t>1725228845</t>
  </si>
  <si>
    <t>Podklad ze štěrkodrti ŠD s rozprostřením a zhutněním plochy přes 100 m2, po zhutnění tl. 160 mm</t>
  </si>
  <si>
    <t>"v místě konstrukce vozovky chodníku ŠDA 0/32 GE v tl. 160 mm" 58*1,03</t>
  </si>
  <si>
    <t>22</t>
  </si>
  <si>
    <t>573211106</t>
  </si>
  <si>
    <t>Postřik živičný spojovací z asfaltu v množství 0,20 kg/m2</t>
  </si>
  <si>
    <t>-86237326</t>
  </si>
  <si>
    <t>Postřik spojovací PS bez posypu kamenivem z asfaltu silničního, v množství 0,20 kg/m2</t>
  </si>
  <si>
    <t>355</t>
  </si>
  <si>
    <t>23</t>
  </si>
  <si>
    <t>577134111</t>
  </si>
  <si>
    <t>Asfaltový beton vrstva obrusná ACO 11 (ABS) tř. I tl 40 mm š do 3 m z nemodifikovaného asfaltu</t>
  </si>
  <si>
    <t>535240612</t>
  </si>
  <si>
    <t>Asfaltový beton vrstva obrusná ACO 11 (ABS)  s rozprostřením a se zhutněním z nemodifikovaného asfaltu v pruhu šířky do 3 m tř. I, po zhutnění tl. 40 mm</t>
  </si>
  <si>
    <t>"ACO 11+ 50/70  tl. 40 mm" 355</t>
  </si>
  <si>
    <t>24</t>
  </si>
  <si>
    <t>596211110</t>
  </si>
  <si>
    <t>Kladení zámkové dlažby komunikací pro pěší ručně tl 60 mm skupiny A pl do 50 m2</t>
  </si>
  <si>
    <t>-1886796432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</si>
  <si>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</si>
  <si>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"napojení plochy u chodníku"50+8</t>
  </si>
  <si>
    <t>25</t>
  </si>
  <si>
    <t>59245018</t>
  </si>
  <si>
    <t>dlažba tvar obdélník betonová 200x100x60mm přírodní</t>
  </si>
  <si>
    <t>470718571</t>
  </si>
  <si>
    <t>"šedá dlažba na chodník 200/100/60"50</t>
  </si>
  <si>
    <t>50*1,03 'Přepočtené koeficientem množství</t>
  </si>
  <si>
    <t>26</t>
  </si>
  <si>
    <t>59245006</t>
  </si>
  <si>
    <t>dlažba tvar obdélník betonová pro nevidomé 200x100x60mm barevná</t>
  </si>
  <si>
    <t>1011928589</t>
  </si>
  <si>
    <t>2+2+2+2</t>
  </si>
  <si>
    <t>8*1,03 'Přepočtené koeficientem množství</t>
  </si>
  <si>
    <t>27</t>
  </si>
  <si>
    <t>596212211</t>
  </si>
  <si>
    <t>Kladení zámkové dlažby pozemních komunikací ručně tl 80 mm skupiny A pl přes 50 do 100 m2</t>
  </si>
  <si>
    <t>-1998298580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</si>
  <si>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</si>
  <si>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"tvárnice betonová drenážní 200x200x80" 101</t>
  </si>
  <si>
    <t>28</t>
  </si>
  <si>
    <t>59245030</t>
  </si>
  <si>
    <t>dlažba tvar čtverec betonová 200x200x80mm přírodní</t>
  </si>
  <si>
    <t>-953581922</t>
  </si>
  <si>
    <t>dlažba tvar čtverec betonová 200x200x80mm přírodní
tvárnice betonová drenážní</t>
  </si>
  <si>
    <t>"tvárnice betonová drenážní 200x200x80 na parkoviště" 101-3,2</t>
  </si>
  <si>
    <t>97,8*1,03 'Přepočtené koeficientem množství</t>
  </si>
  <si>
    <t>29</t>
  </si>
  <si>
    <t>59245004</t>
  </si>
  <si>
    <t>dlažba tvar čtverec betonová 200x200x80mm barevná</t>
  </si>
  <si>
    <t>-1538071272</t>
  </si>
  <si>
    <t>"pro oddělení park.stání, dlažba hladká červená" 0,2*2,0*8</t>
  </si>
  <si>
    <t>30</t>
  </si>
  <si>
    <t>599141111</t>
  </si>
  <si>
    <t>Vyplnění spár mezi silničními dílci živičnou zálivkou</t>
  </si>
  <si>
    <t>-36995238</t>
  </si>
  <si>
    <t>Vyplnění spár mezi silničními dílci jakékoliv tloušťky  živičnou zálivkou</t>
  </si>
  <si>
    <t>"podél obrubníků a v místě prac.spáry" 7+7+15+56</t>
  </si>
  <si>
    <t>Trubní vedení</t>
  </si>
  <si>
    <t>31</t>
  </si>
  <si>
    <t>877355188R</t>
  </si>
  <si>
    <t>Napojení přípojky UV na potrubí</t>
  </si>
  <si>
    <t>kus</t>
  </si>
  <si>
    <t>708163063</t>
  </si>
  <si>
    <t>Napojení přípojky UV na potrubí
Navrtávka s napojovací tvarovkou včetně těsnění a materiálů
Napojení přípojky z uliční vpusti do jednotné kanalizace (navrtávkou), včetně osazení speciální průchodky zaručující vodotěsnost + napojení v kombinaci s "B" kroužkem</t>
  </si>
  <si>
    <t>P</t>
  </si>
  <si>
    <t>Poznámka k položce:_x000D_
Navrtávka s napojovací tvarovkou včetně těsnění a materiálů_x000D_
Napojení přípojky z uliční vpusti do jednotné kanalizace (navrtávkou), včetně osazení speciální průchodky zaručující vodotěsnost + napojení v kombinaci s "B" kroužkem</t>
  </si>
  <si>
    <t>32</t>
  </si>
  <si>
    <t>895941111</t>
  </si>
  <si>
    <t>Zřízení vpusti kanalizační uliční z betonových dílců typ UV-50 normální</t>
  </si>
  <si>
    <t>-1708105775</t>
  </si>
  <si>
    <t>33</t>
  </si>
  <si>
    <t>592238520</t>
  </si>
  <si>
    <t>dno betonové pro uliční vpusť s kalovou prohlubní TBV-Q 2a 45x30x5 cm</t>
  </si>
  <si>
    <t>1403757579</t>
  </si>
  <si>
    <t>dno betonové pro uliční vpusť s kalovou prohlubní 45x30x5 cm</t>
  </si>
  <si>
    <t>34</t>
  </si>
  <si>
    <t>59223858</t>
  </si>
  <si>
    <t>skruž pro uliční vpusť horní betonová 450x570x50mm</t>
  </si>
  <si>
    <t>919435186</t>
  </si>
  <si>
    <t>35</t>
  </si>
  <si>
    <t>59223862</t>
  </si>
  <si>
    <t>skruž pro uliční vpusť středová betonová 450x350x50mm</t>
  </si>
  <si>
    <t>1686189832</t>
  </si>
  <si>
    <t>36</t>
  </si>
  <si>
    <t>592238640</t>
  </si>
  <si>
    <t>prstenec betonový pro uliční vpusť vyrovnávací TBV-Q 390/60/10a, 39x6x13 cm</t>
  </si>
  <si>
    <t>1800052004</t>
  </si>
  <si>
    <t>prstenec betonový pro uliční vpusť vyrovnávací 39 x 6 x 13 cm</t>
  </si>
  <si>
    <t>37</t>
  </si>
  <si>
    <t>592238740</t>
  </si>
  <si>
    <t>koš pozink. C3 DIN 4052, vysoký, pro rám 500/300</t>
  </si>
  <si>
    <t>-1935016993</t>
  </si>
  <si>
    <t>koš vysoký pro uliční vpusti, žárově zinkovaný plech,pro rám 500/300</t>
  </si>
  <si>
    <t>38</t>
  </si>
  <si>
    <t>592238780</t>
  </si>
  <si>
    <t>mříž M1 D400 DIN 19583-13, 500/500 mm</t>
  </si>
  <si>
    <t>-1000629026</t>
  </si>
  <si>
    <t>mříž vtoková pro uliční vpusti 500/500 mm</t>
  </si>
  <si>
    <t>39</t>
  </si>
  <si>
    <t>89594131R</t>
  </si>
  <si>
    <t xml:space="preserve">Odstranění vpusti kanalizační uliční z betonových dílců </t>
  </si>
  <si>
    <t>KUS</t>
  </si>
  <si>
    <t>-1398619107</t>
  </si>
  <si>
    <t>40</t>
  </si>
  <si>
    <t>899331111</t>
  </si>
  <si>
    <t>Výšková úprava uličního vstupu nebo vpusti do 200 mm zvýšením poklopu</t>
  </si>
  <si>
    <t>-1500597143</t>
  </si>
  <si>
    <t>Výšková úprava uličního vstupu nebo vpusti do 200 mm  zvýšením poklopu</t>
  </si>
  <si>
    <t>"úprava poklopů kanal.šachet" 3</t>
  </si>
  <si>
    <t>41</t>
  </si>
  <si>
    <t>899623171</t>
  </si>
  <si>
    <t>Obetonování potrubí nebo zdiva stok betonem prostým tř. C 25/30 v otevřeném výkopu</t>
  </si>
  <si>
    <t>680242832</t>
  </si>
  <si>
    <t>Obetonování potrubí nebo zdiva stok betonem prostým v otevřeném výkopu, betonem tř. C 25/30</t>
  </si>
  <si>
    <t>"obetonování chráničky stáv. kabelu VO" 8*0,35*0,15</t>
  </si>
  <si>
    <t>Ostatní konstrukce a práce, bourání</t>
  </si>
  <si>
    <t>42</t>
  </si>
  <si>
    <t>914111111</t>
  </si>
  <si>
    <t>Montáž svislé dopravní značky do velikosti 1 m2 objímkami na sloupek nebo konzolu</t>
  </si>
  <si>
    <t>-739353752</t>
  </si>
  <si>
    <t>Montáž svislé dopravní značky základní  velikosti do 1 m2 objímkami na sloupky nebo konzoly</t>
  </si>
  <si>
    <t>43</t>
  </si>
  <si>
    <t>40445625</t>
  </si>
  <si>
    <t>informativní značky provozní IP8, IP9, IP11-IP13 500x700mm</t>
  </si>
  <si>
    <t>399265488</t>
  </si>
  <si>
    <t>"IP 11c" 1</t>
  </si>
  <si>
    <t>44</t>
  </si>
  <si>
    <t>914511111</t>
  </si>
  <si>
    <t>Montáž sloupku dopravních značek délky do 3,5 m s betonovým základem</t>
  </si>
  <si>
    <t>202342518</t>
  </si>
  <si>
    <t>Montáž sloupku dopravních značek  délky do 3,5 m do betonového základu</t>
  </si>
  <si>
    <t>45</t>
  </si>
  <si>
    <t>40445230</t>
  </si>
  <si>
    <t>sloupek pro dopravní značku Zn D 70mm v 3,5m</t>
  </si>
  <si>
    <t>1386742179</t>
  </si>
  <si>
    <t>46</t>
  </si>
  <si>
    <t>40445241</t>
  </si>
  <si>
    <t>patka pro sloupek Al D 70mm</t>
  </si>
  <si>
    <t>-2076224770</t>
  </si>
  <si>
    <t>47</t>
  </si>
  <si>
    <t>40445257</t>
  </si>
  <si>
    <t>svorka upínací na sloupek D 70mm</t>
  </si>
  <si>
    <t>571946359</t>
  </si>
  <si>
    <t>48</t>
  </si>
  <si>
    <t>40445254</t>
  </si>
  <si>
    <t>víčko plastové na sloupek D 70mm</t>
  </si>
  <si>
    <t>-877360548</t>
  </si>
  <si>
    <t>49</t>
  </si>
  <si>
    <t>915111111</t>
  </si>
  <si>
    <t>Vodorovné dopravní značení dělící čáry souvislé š 125 mm základní bílá barva</t>
  </si>
  <si>
    <t>350858634</t>
  </si>
  <si>
    <t>Vodorovné dopravní značení stříkané barvou  dělící čára šířky 125 mm souvislá bílá základní</t>
  </si>
  <si>
    <t>"V1a" 10+10</t>
  </si>
  <si>
    <t>50</t>
  </si>
  <si>
    <t>915111115</t>
  </si>
  <si>
    <t>Vodorovné dopravní značení dělící čáry souvislé š 125 mm základní žlutá barva</t>
  </si>
  <si>
    <t>1741339741</t>
  </si>
  <si>
    <t>Vodorovné dopravní značení stříkané barvou  dělící čára šířky 125 mm souvislá žlutá základní</t>
  </si>
  <si>
    <t>"V12c š.0,125m" 35+20</t>
  </si>
  <si>
    <t>51</t>
  </si>
  <si>
    <t>915131111</t>
  </si>
  <si>
    <t>Vodorovné dopravní značení přechody pro chodce, šipky, symboly základní bílá barva</t>
  </si>
  <si>
    <t>1637584444</t>
  </si>
  <si>
    <t>Vodorovné dopravní značení stříkané barvou  přechody pro chodce, šipky, symboly bílé základní</t>
  </si>
  <si>
    <t>"šrafy V13a 0,5/0,5" 4+4</t>
  </si>
  <si>
    <t>52</t>
  </si>
  <si>
    <t>915611111</t>
  </si>
  <si>
    <t>Předznačení vodorovného liniového značení</t>
  </si>
  <si>
    <t>-466414286</t>
  </si>
  <si>
    <t>Předznačení pro vodorovné značení  stříkané barvou nebo prováděné z nátěrových hmot liniové dělicí čáry, vodicí proužky</t>
  </si>
  <si>
    <t>"V1a š.0,125" 10+10</t>
  </si>
  <si>
    <t>"V12c š.0,125m" 55</t>
  </si>
  <si>
    <t>53</t>
  </si>
  <si>
    <t>916131213</t>
  </si>
  <si>
    <t>Osazení silničního obrubníku betonového stojatého s boční opěrou do lože z betonu prostého</t>
  </si>
  <si>
    <t>-1049901046</t>
  </si>
  <si>
    <t>Osazení silničního obrubníku betonového se zřízením lože, s vyplněním a zatřením spár cementovou maltou stojatého s boční opěrou z betonu prostého, do lože z betonu prostého</t>
  </si>
  <si>
    <t>60+2+58</t>
  </si>
  <si>
    <t>54</t>
  </si>
  <si>
    <t>59217031</t>
  </si>
  <si>
    <t>obrubník betonový silniční 1000x150x250mm</t>
  </si>
  <si>
    <t>111282157</t>
  </si>
  <si>
    <t>58</t>
  </si>
  <si>
    <t>58*1,02 'Přepočtené koeficientem množství</t>
  </si>
  <si>
    <t>55</t>
  </si>
  <si>
    <t>59217029</t>
  </si>
  <si>
    <t>obrubník betonový silniční nájezdový 1000x150x150mm</t>
  </si>
  <si>
    <t>-2001309635</t>
  </si>
  <si>
    <t>60</t>
  </si>
  <si>
    <t>60*1,02 'Přepočtené koeficientem množství</t>
  </si>
  <si>
    <t>59217030</t>
  </si>
  <si>
    <t>obrubník betonový silniční přechodový 1000x150x150-250mm</t>
  </si>
  <si>
    <t>1018624174</t>
  </si>
  <si>
    <t>57</t>
  </si>
  <si>
    <t>916991121</t>
  </si>
  <si>
    <t>Lože pod obrubníky, krajníky nebo obruby z dlažebních kostek z betonu prostého</t>
  </si>
  <si>
    <t>-1248819381</t>
  </si>
  <si>
    <t>Lože pod obrubníky, krajníky nebo obruby z dlažebních kostek  z betonu prostého</t>
  </si>
  <si>
    <t>"beton s boční opěrou C20/25n XF3" 120*0,3*0,25</t>
  </si>
  <si>
    <t>919735111</t>
  </si>
  <si>
    <t>Řezání stávajícího živičného krytu hl do 50 mm</t>
  </si>
  <si>
    <t>-1209438866</t>
  </si>
  <si>
    <t>Řezání stávajícího živičného krytu nebo podkladu  hloubky do 50 mm</t>
  </si>
  <si>
    <t>7+7+15</t>
  </si>
  <si>
    <t>59</t>
  </si>
  <si>
    <t>966006132</t>
  </si>
  <si>
    <t>Odstranění značek dopravních nebo orientačních se sloupky s betonovými patkami</t>
  </si>
  <si>
    <t>-1144999994</t>
  </si>
  <si>
    <t>Odstranění dopravních nebo orientačních značek se sloupkem  s uložením hmot na vzdálenost do 20 m nebo s naložením na dopravní prostředek, se zásypem jam a jeho zhutněním s betonovou patkou</t>
  </si>
  <si>
    <t>"odstranění DZ vč. odvoz na skládku" 1</t>
  </si>
  <si>
    <t>997</t>
  </si>
  <si>
    <t>Přesun sutě</t>
  </si>
  <si>
    <t>997221551</t>
  </si>
  <si>
    <t>Vodorovná doprava suti ze sypkých materiálů do 1 km</t>
  </si>
  <si>
    <t>1587274776</t>
  </si>
  <si>
    <t>Vodorovná doprava suti  bez naložení, ale se složením a s hrubým urovnáním ze sypkých materiálů, na vzdálenost do 1 km</t>
  </si>
  <si>
    <t>odstran_kameniva*0,25*2,0</t>
  </si>
  <si>
    <t>freza*0,05*2,2</t>
  </si>
  <si>
    <t>odstr_zivice*0,1*2,2</t>
  </si>
  <si>
    <t>61</t>
  </si>
  <si>
    <t>997221559</t>
  </si>
  <si>
    <t>Příplatek ZKD 1 km u vodorovné dopravy suti ze sypkých materiálů</t>
  </si>
  <si>
    <t>-540452265</t>
  </si>
  <si>
    <t>Vodorovná doprava suti  bez naložení, ale se složením a s hrubým urovnáním Příplatek k ceně za každý další i započatý 1 km přes 1 km</t>
  </si>
  <si>
    <t>sypke*9</t>
  </si>
  <si>
    <t>62</t>
  </si>
  <si>
    <t>997221561</t>
  </si>
  <si>
    <t>Vodorovná doprava suti z kusových materiálů do 1 km</t>
  </si>
  <si>
    <t>980871689</t>
  </si>
  <si>
    <t>Vodorovná doprava suti  bez naložení, ale se složením a s hrubým urovnáním z kusových materiálů, na vzdálenost do 1 km</t>
  </si>
  <si>
    <t>odstraneni_obrub*0,25*0,15*2,4</t>
  </si>
  <si>
    <t>odstr_dlažby*0,06*2,4</t>
  </si>
  <si>
    <t>63</t>
  </si>
  <si>
    <t>997221569</t>
  </si>
  <si>
    <t>Příplatek ZKD 1 km u vodorovné dopravy suti z kusových materiálů</t>
  </si>
  <si>
    <t>190733282</t>
  </si>
  <si>
    <t>kusove*9</t>
  </si>
  <si>
    <t>64</t>
  </si>
  <si>
    <t>997221611</t>
  </si>
  <si>
    <t>Nakládání suti na dopravní prostředky pro vodorovnou dopravu</t>
  </si>
  <si>
    <t>-593688013</t>
  </si>
  <si>
    <t>Nakládání na dopravní prostředky  pro vodorovnou dopravu suti</t>
  </si>
  <si>
    <t>kusove+sypke</t>
  </si>
  <si>
    <t>65</t>
  </si>
  <si>
    <t>997221615</t>
  </si>
  <si>
    <t>Poplatek za uložení na skládce (skládkovné) stavebního odpadu betonového kód odpadu 17 01 01</t>
  </si>
  <si>
    <t>-1519829785</t>
  </si>
  <si>
    <t>Poplatek za uložení stavebního odpadu na skládce (skládkovné) z prostého betonu zatříděného do Katalogu odpadů pod kódem 17 01 01</t>
  </si>
  <si>
    <t>66</t>
  </si>
  <si>
    <t>997221645</t>
  </si>
  <si>
    <t>Poplatek za uložení na skládce (skládkovné) odpadu asfaltového bez dehtu kód odpadu 17 03 02</t>
  </si>
  <si>
    <t>-494793301</t>
  </si>
  <si>
    <t>Poplatek za uložení stavebního odpadu na skládce (skládkovné) asfaltového bez obsahu dehtu zatříděného do Katalogu odpadů pod kódem 17 03 02</t>
  </si>
  <si>
    <t>67</t>
  </si>
  <si>
    <t>997221655</t>
  </si>
  <si>
    <t>Poplatek za uložení na skládce (skládkovné) zeminy a kamení kód odpadu 17 05 04</t>
  </si>
  <si>
    <t>-784943232</t>
  </si>
  <si>
    <t>Poplatek za uložení stavebního odpadu na skládce (skládkovné) zeminy a kamení zatříděného do Katalogu odpadů pod kódem 17 05 04</t>
  </si>
  <si>
    <t>998</t>
  </si>
  <si>
    <t>Přesun hmot</t>
  </si>
  <si>
    <t>68</t>
  </si>
  <si>
    <t>998223011</t>
  </si>
  <si>
    <t>Přesun hmot pro pozemní komunikace s krytem dlážděným</t>
  </si>
  <si>
    <t>-1676255682</t>
  </si>
  <si>
    <t>Přesun hmot pro pozemní komunikace s krytem dlážděným  dopravní vzdálenost do 200 m jakékoliv délky objektu</t>
  </si>
  <si>
    <t>Práce a dodávky M</t>
  </si>
  <si>
    <t>22-M</t>
  </si>
  <si>
    <t>Montáže technologických zařízení pro dopravní stavby</t>
  </si>
  <si>
    <t>69</t>
  </si>
  <si>
    <t>220060423</t>
  </si>
  <si>
    <t>Položení ochranné trubky do kabelového lože průměru 110 mm</t>
  </si>
  <si>
    <t>539592632</t>
  </si>
  <si>
    <t>3+3</t>
  </si>
  <si>
    <t>70</t>
  </si>
  <si>
    <t>RMAT0001</t>
  </si>
  <si>
    <t>ochranná trubka - půlená chránička DN 110</t>
  </si>
  <si>
    <t>128</t>
  </si>
  <si>
    <t>1603890887</t>
  </si>
  <si>
    <t>ochranná trubka - půlená chránička DN 110 (např.Kopohalf)</t>
  </si>
  <si>
    <t>71</t>
  </si>
  <si>
    <t>34571356</t>
  </si>
  <si>
    <t>trubka elektroinstalační ohebná dvouplášťová korugovaná (chránička) D 100/120mm, HDPE+LDPE</t>
  </si>
  <si>
    <t>-1696214438</t>
  </si>
  <si>
    <t>46-M</t>
  </si>
  <si>
    <t>Zemní práce při extr.mont.pracích</t>
  </si>
  <si>
    <t>72</t>
  </si>
  <si>
    <t>460161172</t>
  </si>
  <si>
    <t>Hloubení kabelových rýh ručně š 35 cm hl 80 cm v hornině tř I skupiny 3</t>
  </si>
  <si>
    <t>-690296532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</si>
  <si>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</si>
  <si>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73</t>
  </si>
  <si>
    <t>460431111</t>
  </si>
  <si>
    <t>Zásyp kabelových rýh ručně se zhutněním š 35 cm hl 10 cm z horniny tř I skupiny 1 a 2</t>
  </si>
  <si>
    <t>-820643589</t>
  </si>
  <si>
    <t>Zásyp kabelových rýh ručně s přemístění sypaniny ze vzdálenosti do 10 m, s uložením výkopku ve vrstvách včetně zhutnění a úpravy povrchu šířky 35 cm hloubky 10 cm z horniny třídy těžitelnosti I skupiny 1 a 2</t>
  </si>
  <si>
    <t>74</t>
  </si>
  <si>
    <t>460431112</t>
  </si>
  <si>
    <t>Zásyp kabelových rýh ručně se zhutněním š 35 cm hl 10 cm z horniny tř I skupiny 3</t>
  </si>
  <si>
    <t>1285483662</t>
  </si>
  <si>
    <t>Zásyp kabelových rýh ručně s přemístění sypaniny ze vzdálenosti do 10 m, s uložením výkopku ve vrstvách včetně zhutnění a úpravy povrchu šířky 35 cm hloubky 10 cm z horniny třídy těžitelnosti I skupiny 3</t>
  </si>
  <si>
    <t>75</t>
  </si>
  <si>
    <t>58344171</t>
  </si>
  <si>
    <t>štěrkodrť frakce 0/32</t>
  </si>
  <si>
    <t>256</t>
  </si>
  <si>
    <t>-826275099</t>
  </si>
  <si>
    <t>76</t>
  </si>
  <si>
    <t>460661111</t>
  </si>
  <si>
    <t>Kabelové lože z písku pro kabely nn bez zakrytí š lože do 35 cm</t>
  </si>
  <si>
    <t>-1802774846</t>
  </si>
  <si>
    <t>Kabelové lože z písku včetně podsypu, zhutnění a urovnání povrchu pro kabely nn bez zakrytí, šířky do 35 cm</t>
  </si>
  <si>
    <t>77</t>
  </si>
  <si>
    <t>460671112</t>
  </si>
  <si>
    <t>Výstražná fólie pro krytí kabelů šířky 25 cm</t>
  </si>
  <si>
    <t>1172385341</t>
  </si>
  <si>
    <t>Výstražná fólie z PVC pro krytí kabelů včetně vyrovnání povrchu rýhy, rozvinutí a uložení fólie šířky do 25 cm</t>
  </si>
  <si>
    <t>SEZNAM FIGUR</t>
  </si>
  <si>
    <t>Výměra</t>
  </si>
  <si>
    <t xml:space="preserve"> 112</t>
  </si>
  <si>
    <t>A49</t>
  </si>
  <si>
    <t>A57</t>
  </si>
  <si>
    <t>A73</t>
  </si>
  <si>
    <t>"Čištění UV tlakovou vodou vč. napojení na řád" 1</t>
  </si>
  <si>
    <t>drn</t>
  </si>
  <si>
    <t>sejmutí drnu</t>
  </si>
  <si>
    <t>"v ploše trvalého záboru - planimetrováno ze situace" 420</t>
  </si>
  <si>
    <t>Použití figury:</t>
  </si>
  <si>
    <t>odstr_panely</t>
  </si>
  <si>
    <t>"odstranění podkladů ze silničních panelů" 37*3,3</t>
  </si>
  <si>
    <t>odstraneni_asfalt</t>
  </si>
  <si>
    <t>odstranění asfalt</t>
  </si>
  <si>
    <t>odstraneni_dlazby</t>
  </si>
  <si>
    <t>odstranění staré dlažby betonové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</si>
</sst>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75" t="s">
        <v>5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58" t="s">
        <v>14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20"/>
      <c r="BE5" s="25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60" t="s">
        <v>17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20"/>
      <c r="BE6" s="25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56"/>
      <c r="BS8" s="17" t="s">
        <v>6</v>
      </c>
    </row>
    <row r="9" spans="1:74" s="1" customFormat="1" ht="14.45" customHeight="1">
      <c r="B9" s="20"/>
      <c r="AR9" s="20"/>
      <c r="BE9" s="25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56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56"/>
      <c r="BS11" s="17" t="s">
        <v>6</v>
      </c>
    </row>
    <row r="12" spans="1:74" s="1" customFormat="1" ht="6.95" customHeight="1">
      <c r="B12" s="20"/>
      <c r="AR12" s="20"/>
      <c r="BE12" s="256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56"/>
      <c r="BS13" s="17" t="s">
        <v>6</v>
      </c>
    </row>
    <row r="14" spans="1:74" ht="12.75">
      <c r="B14" s="20"/>
      <c r="E14" s="261" t="s">
        <v>29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7" t="s">
        <v>27</v>
      </c>
      <c r="AN14" s="29" t="s">
        <v>29</v>
      </c>
      <c r="AR14" s="20"/>
      <c r="BE14" s="256"/>
      <c r="BS14" s="17" t="s">
        <v>6</v>
      </c>
    </row>
    <row r="15" spans="1:74" s="1" customFormat="1" ht="6.95" customHeight="1">
      <c r="B15" s="20"/>
      <c r="AR15" s="20"/>
      <c r="BE15" s="256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5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56"/>
      <c r="BS17" s="17" t="s">
        <v>32</v>
      </c>
    </row>
    <row r="18" spans="1:71" s="1" customFormat="1" ht="6.95" customHeight="1">
      <c r="B18" s="20"/>
      <c r="AR18" s="20"/>
      <c r="BE18" s="256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56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56"/>
      <c r="BS20" s="17" t="s">
        <v>32</v>
      </c>
    </row>
    <row r="21" spans="1:71" s="1" customFormat="1" ht="6.95" customHeight="1">
      <c r="B21" s="20"/>
      <c r="AR21" s="20"/>
      <c r="BE21" s="256"/>
    </row>
    <row r="22" spans="1:71" s="1" customFormat="1" ht="12" customHeight="1">
      <c r="B22" s="20"/>
      <c r="D22" s="27" t="s">
        <v>35</v>
      </c>
      <c r="AR22" s="20"/>
      <c r="BE22" s="256"/>
    </row>
    <row r="23" spans="1:71" s="1" customFormat="1" ht="16.5" customHeight="1">
      <c r="B23" s="20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20"/>
      <c r="BE23" s="256"/>
    </row>
    <row r="24" spans="1:71" s="1" customFormat="1" ht="6.95" customHeight="1">
      <c r="B24" s="20"/>
      <c r="AR24" s="20"/>
      <c r="BE24" s="25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6"/>
    </row>
    <row r="26" spans="1:71" s="1" customFormat="1" ht="14.45" customHeight="1">
      <c r="B26" s="20"/>
      <c r="D26" s="32" t="s">
        <v>36</v>
      </c>
      <c r="AK26" s="264">
        <f>ROUND(AG94,2)</f>
        <v>0</v>
      </c>
      <c r="AL26" s="259"/>
      <c r="AM26" s="259"/>
      <c r="AN26" s="259"/>
      <c r="AO26" s="259"/>
      <c r="AR26" s="20"/>
      <c r="BE26" s="256"/>
    </row>
    <row r="27" spans="1:71" s="1" customFormat="1" ht="14.45" customHeight="1">
      <c r="B27" s="20"/>
      <c r="D27" s="32" t="s">
        <v>37</v>
      </c>
      <c r="AK27" s="264">
        <f>ROUND(AG98, 2)</f>
        <v>0</v>
      </c>
      <c r="AL27" s="264"/>
      <c r="AM27" s="264"/>
      <c r="AN27" s="264"/>
      <c r="AO27" s="264"/>
      <c r="AR27" s="20"/>
      <c r="BE27" s="256"/>
    </row>
    <row r="28" spans="1:7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56"/>
    </row>
    <row r="29" spans="1:71" s="2" customFormat="1" ht="25.9" customHeight="1">
      <c r="A29" s="34"/>
      <c r="B29" s="35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5">
        <f>ROUND(AK26 + AK27, 2)</f>
        <v>0</v>
      </c>
      <c r="AL29" s="266"/>
      <c r="AM29" s="266"/>
      <c r="AN29" s="266"/>
      <c r="AO29" s="266"/>
      <c r="AP29" s="34"/>
      <c r="AQ29" s="34"/>
      <c r="AR29" s="35"/>
      <c r="BE29" s="256"/>
    </row>
    <row r="30" spans="1:7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56"/>
    </row>
    <row r="31" spans="1:71" s="2" customFormat="1" ht="12.75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267" t="s">
        <v>39</v>
      </c>
      <c r="M31" s="267"/>
      <c r="N31" s="267"/>
      <c r="O31" s="267"/>
      <c r="P31" s="267"/>
      <c r="Q31" s="34"/>
      <c r="R31" s="34"/>
      <c r="S31" s="34"/>
      <c r="T31" s="34"/>
      <c r="U31" s="34"/>
      <c r="V31" s="34"/>
      <c r="W31" s="267" t="s">
        <v>40</v>
      </c>
      <c r="X31" s="267"/>
      <c r="Y31" s="267"/>
      <c r="Z31" s="267"/>
      <c r="AA31" s="267"/>
      <c r="AB31" s="267"/>
      <c r="AC31" s="267"/>
      <c r="AD31" s="267"/>
      <c r="AE31" s="267"/>
      <c r="AF31" s="34"/>
      <c r="AG31" s="34"/>
      <c r="AH31" s="34"/>
      <c r="AI31" s="34"/>
      <c r="AJ31" s="34"/>
      <c r="AK31" s="267" t="s">
        <v>41</v>
      </c>
      <c r="AL31" s="267"/>
      <c r="AM31" s="267"/>
      <c r="AN31" s="267"/>
      <c r="AO31" s="267"/>
      <c r="AP31" s="34"/>
      <c r="AQ31" s="34"/>
      <c r="AR31" s="35"/>
      <c r="BE31" s="256"/>
    </row>
    <row r="32" spans="1:71" s="3" customFormat="1" ht="14.45" customHeight="1">
      <c r="B32" s="39"/>
      <c r="D32" s="27" t="s">
        <v>42</v>
      </c>
      <c r="F32" s="27" t="s">
        <v>43</v>
      </c>
      <c r="L32" s="270">
        <v>0.21</v>
      </c>
      <c r="M32" s="269"/>
      <c r="N32" s="269"/>
      <c r="O32" s="269"/>
      <c r="P32" s="269"/>
      <c r="W32" s="268">
        <f>ROUND(AZ94 + SUM(CD98:CD102), 2)</f>
        <v>0</v>
      </c>
      <c r="X32" s="269"/>
      <c r="Y32" s="269"/>
      <c r="Z32" s="269"/>
      <c r="AA32" s="269"/>
      <c r="AB32" s="269"/>
      <c r="AC32" s="269"/>
      <c r="AD32" s="269"/>
      <c r="AE32" s="269"/>
      <c r="AK32" s="268">
        <f>ROUND(AV94 + SUM(BY98:BY102), 2)</f>
        <v>0</v>
      </c>
      <c r="AL32" s="269"/>
      <c r="AM32" s="269"/>
      <c r="AN32" s="269"/>
      <c r="AO32" s="269"/>
      <c r="AR32" s="39"/>
      <c r="BE32" s="257"/>
    </row>
    <row r="33" spans="1:57" s="3" customFormat="1" ht="14.45" customHeight="1">
      <c r="B33" s="39"/>
      <c r="F33" s="27" t="s">
        <v>44</v>
      </c>
      <c r="L33" s="270">
        <v>0.15</v>
      </c>
      <c r="M33" s="269"/>
      <c r="N33" s="269"/>
      <c r="O33" s="269"/>
      <c r="P33" s="269"/>
      <c r="W33" s="268">
        <f>ROUND(BA94 + SUM(CE98:CE102), 2)</f>
        <v>0</v>
      </c>
      <c r="X33" s="269"/>
      <c r="Y33" s="269"/>
      <c r="Z33" s="269"/>
      <c r="AA33" s="269"/>
      <c r="AB33" s="269"/>
      <c r="AC33" s="269"/>
      <c r="AD33" s="269"/>
      <c r="AE33" s="269"/>
      <c r="AK33" s="268">
        <f>ROUND(AW94 + SUM(BZ98:BZ102), 2)</f>
        <v>0</v>
      </c>
      <c r="AL33" s="269"/>
      <c r="AM33" s="269"/>
      <c r="AN33" s="269"/>
      <c r="AO33" s="269"/>
      <c r="AR33" s="39"/>
      <c r="BE33" s="257"/>
    </row>
    <row r="34" spans="1:57" s="3" customFormat="1" ht="14.45" hidden="1" customHeight="1">
      <c r="B34" s="39"/>
      <c r="F34" s="27" t="s">
        <v>45</v>
      </c>
      <c r="L34" s="270">
        <v>0.21</v>
      </c>
      <c r="M34" s="269"/>
      <c r="N34" s="269"/>
      <c r="O34" s="269"/>
      <c r="P34" s="269"/>
      <c r="W34" s="268">
        <f>ROUND(BB94 + SUM(CF98:CF102), 2)</f>
        <v>0</v>
      </c>
      <c r="X34" s="269"/>
      <c r="Y34" s="269"/>
      <c r="Z34" s="269"/>
      <c r="AA34" s="269"/>
      <c r="AB34" s="269"/>
      <c r="AC34" s="269"/>
      <c r="AD34" s="269"/>
      <c r="AE34" s="269"/>
      <c r="AK34" s="268">
        <v>0</v>
      </c>
      <c r="AL34" s="269"/>
      <c r="AM34" s="269"/>
      <c r="AN34" s="269"/>
      <c r="AO34" s="269"/>
      <c r="AR34" s="39"/>
      <c r="BE34" s="257"/>
    </row>
    <row r="35" spans="1:57" s="3" customFormat="1" ht="14.45" hidden="1" customHeight="1">
      <c r="B35" s="39"/>
      <c r="F35" s="27" t="s">
        <v>46</v>
      </c>
      <c r="L35" s="270">
        <v>0.15</v>
      </c>
      <c r="M35" s="269"/>
      <c r="N35" s="269"/>
      <c r="O35" s="269"/>
      <c r="P35" s="269"/>
      <c r="W35" s="268">
        <f>ROUND(BC94 + SUM(CG98:CG102), 2)</f>
        <v>0</v>
      </c>
      <c r="X35" s="269"/>
      <c r="Y35" s="269"/>
      <c r="Z35" s="269"/>
      <c r="AA35" s="269"/>
      <c r="AB35" s="269"/>
      <c r="AC35" s="269"/>
      <c r="AD35" s="269"/>
      <c r="AE35" s="269"/>
      <c r="AK35" s="268">
        <v>0</v>
      </c>
      <c r="AL35" s="269"/>
      <c r="AM35" s="269"/>
      <c r="AN35" s="269"/>
      <c r="AO35" s="269"/>
      <c r="AR35" s="39"/>
    </row>
    <row r="36" spans="1:57" s="3" customFormat="1" ht="14.45" hidden="1" customHeight="1">
      <c r="B36" s="39"/>
      <c r="F36" s="27" t="s">
        <v>47</v>
      </c>
      <c r="L36" s="270">
        <v>0</v>
      </c>
      <c r="M36" s="269"/>
      <c r="N36" s="269"/>
      <c r="O36" s="269"/>
      <c r="P36" s="269"/>
      <c r="W36" s="268">
        <f>ROUND(BD94 + SUM(CH98:CH102), 2)</f>
        <v>0</v>
      </c>
      <c r="X36" s="269"/>
      <c r="Y36" s="269"/>
      <c r="Z36" s="269"/>
      <c r="AA36" s="269"/>
      <c r="AB36" s="269"/>
      <c r="AC36" s="269"/>
      <c r="AD36" s="269"/>
      <c r="AE36" s="269"/>
      <c r="AK36" s="268">
        <v>0</v>
      </c>
      <c r="AL36" s="269"/>
      <c r="AM36" s="269"/>
      <c r="AN36" s="269"/>
      <c r="AO36" s="269"/>
      <c r="AR36" s="39"/>
    </row>
    <row r="37" spans="1:57" s="2" customFormat="1" ht="6.95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2" customFormat="1" ht="25.9" customHeight="1">
      <c r="A38" s="34"/>
      <c r="B38" s="35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74" t="s">
        <v>50</v>
      </c>
      <c r="Y38" s="272"/>
      <c r="Z38" s="272"/>
      <c r="AA38" s="272"/>
      <c r="AB38" s="272"/>
      <c r="AC38" s="42"/>
      <c r="AD38" s="42"/>
      <c r="AE38" s="42"/>
      <c r="AF38" s="42"/>
      <c r="AG38" s="42"/>
      <c r="AH38" s="42"/>
      <c r="AI38" s="42"/>
      <c r="AJ38" s="42"/>
      <c r="AK38" s="271">
        <f>SUM(AK29:AK36)</f>
        <v>0</v>
      </c>
      <c r="AL38" s="272"/>
      <c r="AM38" s="272"/>
      <c r="AN38" s="272"/>
      <c r="AO38" s="273"/>
      <c r="AP38" s="40"/>
      <c r="AQ38" s="40"/>
      <c r="AR38" s="35"/>
      <c r="BE38" s="34"/>
    </row>
    <row r="39" spans="1:57" s="2" customFormat="1" ht="6.95" customHeight="1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4"/>
    </row>
    <row r="40" spans="1:57" s="2" customFormat="1" ht="14.4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44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4"/>
      <c r="B60" s="35"/>
      <c r="C60" s="34"/>
      <c r="D60" s="47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7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7" t="s">
        <v>53</v>
      </c>
      <c r="AI60" s="37"/>
      <c r="AJ60" s="37"/>
      <c r="AK60" s="37"/>
      <c r="AL60" s="37"/>
      <c r="AM60" s="47" t="s">
        <v>54</v>
      </c>
      <c r="AN60" s="37"/>
      <c r="AO60" s="37"/>
      <c r="AP60" s="34"/>
      <c r="AQ60" s="34"/>
      <c r="AR60" s="35"/>
      <c r="BE60" s="34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4"/>
      <c r="B64" s="35"/>
      <c r="C64" s="34"/>
      <c r="D64" s="45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56</v>
      </c>
      <c r="AI64" s="48"/>
      <c r="AJ64" s="48"/>
      <c r="AK64" s="48"/>
      <c r="AL64" s="48"/>
      <c r="AM64" s="48"/>
      <c r="AN64" s="48"/>
      <c r="AO64" s="48"/>
      <c r="AP64" s="34"/>
      <c r="AQ64" s="34"/>
      <c r="AR64" s="35"/>
      <c r="BE64" s="34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4"/>
      <c r="B75" s="35"/>
      <c r="C75" s="34"/>
      <c r="D75" s="47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7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7" t="s">
        <v>53</v>
      </c>
      <c r="AI75" s="37"/>
      <c r="AJ75" s="37"/>
      <c r="AK75" s="37"/>
      <c r="AL75" s="37"/>
      <c r="AM75" s="47" t="s">
        <v>54</v>
      </c>
      <c r="AN75" s="37"/>
      <c r="AO75" s="37"/>
      <c r="AP75" s="34"/>
      <c r="AQ75" s="34"/>
      <c r="AR75" s="35"/>
      <c r="BE75" s="34"/>
    </row>
    <row r="76" spans="1:57" s="2" customFormat="1" ht="11.25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5"/>
      <c r="BE77" s="34"/>
    </row>
    <row r="81" spans="1:91" s="2" customFormat="1" ht="6.95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5"/>
      <c r="BE81" s="34"/>
    </row>
    <row r="82" spans="1:91" s="2" customFormat="1" ht="24.95" customHeight="1">
      <c r="A82" s="34"/>
      <c r="B82" s="35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>
      <c r="B84" s="53"/>
      <c r="C84" s="27" t="s">
        <v>13</v>
      </c>
      <c r="L84" s="4" t="str">
        <f>K5</f>
        <v>21010B</v>
      </c>
      <c r="AR84" s="53"/>
    </row>
    <row r="85" spans="1:91" s="5" customFormat="1" ht="36.950000000000003" customHeight="1">
      <c r="B85" s="54"/>
      <c r="C85" s="55" t="s">
        <v>16</v>
      </c>
      <c r="L85" s="231" t="str">
        <f>K6</f>
        <v>Parkovací stání na ul. Dlouhá (bytové domy 42-48) v Novém Jičíně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4"/>
    </row>
    <row r="86" spans="1:91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>
      <c r="A87" s="34"/>
      <c r="B87" s="35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56" t="str">
        <f>IF(K8="","",K8)</f>
        <v>Nový Jičín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3" t="str">
        <f>IF(AN8= "","",AN8)</f>
        <v>15. 3. 2022</v>
      </c>
      <c r="AN87" s="233"/>
      <c r="AO87" s="34"/>
      <c r="AP87" s="34"/>
      <c r="AQ87" s="34"/>
      <c r="AR87" s="35"/>
      <c r="BE87" s="34"/>
    </row>
    <row r="88" spans="1:91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15.2" customHeight="1">
      <c r="A89" s="34"/>
      <c r="B89" s="35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Nový Jičín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38" t="str">
        <f>IF(E17="","",E17)</f>
        <v>DOPRAPLAN s.r.o.</v>
      </c>
      <c r="AN89" s="239"/>
      <c r="AO89" s="239"/>
      <c r="AP89" s="239"/>
      <c r="AQ89" s="34"/>
      <c r="AR89" s="35"/>
      <c r="AS89" s="234" t="s">
        <v>58</v>
      </c>
      <c r="AT89" s="235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4"/>
    </row>
    <row r="90" spans="1:91" s="2" customFormat="1" ht="15.2" customHeight="1">
      <c r="A90" s="34"/>
      <c r="B90" s="35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38" t="str">
        <f>IF(E20="","",E20)</f>
        <v xml:space="preserve"> </v>
      </c>
      <c r="AN90" s="239"/>
      <c r="AO90" s="239"/>
      <c r="AP90" s="239"/>
      <c r="AQ90" s="34"/>
      <c r="AR90" s="35"/>
      <c r="AS90" s="236"/>
      <c r="AT90" s="23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4"/>
    </row>
    <row r="91" spans="1:91" s="2" customFormat="1" ht="10.9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36"/>
      <c r="AT91" s="23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29.25" customHeight="1">
      <c r="A92" s="34"/>
      <c r="B92" s="35"/>
      <c r="C92" s="244" t="s">
        <v>59</v>
      </c>
      <c r="D92" s="241"/>
      <c r="E92" s="241"/>
      <c r="F92" s="241"/>
      <c r="G92" s="241"/>
      <c r="H92" s="62"/>
      <c r="I92" s="242" t="s">
        <v>60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0" t="s">
        <v>61</v>
      </c>
      <c r="AH92" s="241"/>
      <c r="AI92" s="241"/>
      <c r="AJ92" s="241"/>
      <c r="AK92" s="241"/>
      <c r="AL92" s="241"/>
      <c r="AM92" s="241"/>
      <c r="AN92" s="242" t="s">
        <v>62</v>
      </c>
      <c r="AO92" s="241"/>
      <c r="AP92" s="243"/>
      <c r="AQ92" s="63" t="s">
        <v>63</v>
      </c>
      <c r="AR92" s="35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6" t="s">
        <v>75</v>
      </c>
      <c r="BE92" s="34"/>
    </row>
    <row r="93" spans="1:91" s="2" customFormat="1" ht="10.9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4"/>
    </row>
    <row r="94" spans="1:91" s="6" customFormat="1" ht="32.450000000000003" customHeight="1">
      <c r="B94" s="70"/>
      <c r="C94" s="71" t="s">
        <v>76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52">
        <f>ROUND(SUM(AG95:AG96),2)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74" t="s">
        <v>1</v>
      </c>
      <c r="AR94" s="70"/>
      <c r="AS94" s="75">
        <f>ROUND(SUM(AS95:AS96),2)</f>
        <v>0</v>
      </c>
      <c r="AT94" s="76">
        <f>ROUND(SUM(AV94:AW94),2)</f>
        <v>0</v>
      </c>
      <c r="AU94" s="77">
        <f>ROUND(SUM(AU95:AU96),5)</f>
        <v>0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ROUND(SUM(AZ95:AZ96),2)</f>
        <v>0</v>
      </c>
      <c r="BA94" s="76">
        <f>ROUND(SUM(BA95:BA96),2)</f>
        <v>0</v>
      </c>
      <c r="BB94" s="76">
        <f>ROUND(SUM(BB95:BB96),2)</f>
        <v>0</v>
      </c>
      <c r="BC94" s="76">
        <f>ROUND(SUM(BC95:BC96),2)</f>
        <v>0</v>
      </c>
      <c r="BD94" s="78">
        <f>ROUND(SUM(BD95:BD96),2)</f>
        <v>0</v>
      </c>
      <c r="BS94" s="79" t="s">
        <v>77</v>
      </c>
      <c r="BT94" s="79" t="s">
        <v>78</v>
      </c>
      <c r="BU94" s="80" t="s">
        <v>79</v>
      </c>
      <c r="BV94" s="79" t="s">
        <v>80</v>
      </c>
      <c r="BW94" s="79" t="s">
        <v>4</v>
      </c>
      <c r="BX94" s="79" t="s">
        <v>81</v>
      </c>
      <c r="CL94" s="79" t="s">
        <v>1</v>
      </c>
    </row>
    <row r="95" spans="1:91" s="7" customFormat="1" ht="16.5" customHeight="1">
      <c r="A95" s="81" t="s">
        <v>82</v>
      </c>
      <c r="B95" s="82"/>
      <c r="C95" s="83"/>
      <c r="D95" s="245" t="s">
        <v>83</v>
      </c>
      <c r="E95" s="245"/>
      <c r="F95" s="245"/>
      <c r="G95" s="245"/>
      <c r="H95" s="245"/>
      <c r="I95" s="84"/>
      <c r="J95" s="245" t="s">
        <v>84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6">
        <f>'000 - Ostatní a vedlejší ...'!J32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85" t="s">
        <v>85</v>
      </c>
      <c r="AR95" s="82"/>
      <c r="AS95" s="86">
        <v>0</v>
      </c>
      <c r="AT95" s="87">
        <f>ROUND(SUM(AV95:AW95),2)</f>
        <v>0</v>
      </c>
      <c r="AU95" s="88">
        <f>'000 - Ostatní a vedlejší ...'!P131</f>
        <v>0</v>
      </c>
      <c r="AV95" s="87">
        <f>'000 - Ostatní a vedlejší ...'!J35</f>
        <v>0</v>
      </c>
      <c r="AW95" s="87">
        <f>'000 - Ostatní a vedlejší ...'!J36</f>
        <v>0</v>
      </c>
      <c r="AX95" s="87">
        <f>'000 - Ostatní a vedlejší ...'!J37</f>
        <v>0</v>
      </c>
      <c r="AY95" s="87">
        <f>'000 - Ostatní a vedlejší ...'!J38</f>
        <v>0</v>
      </c>
      <c r="AZ95" s="87">
        <f>'000 - Ostatní a vedlejší ...'!F35</f>
        <v>0</v>
      </c>
      <c r="BA95" s="87">
        <f>'000 - Ostatní a vedlejší ...'!F36</f>
        <v>0</v>
      </c>
      <c r="BB95" s="87">
        <f>'000 - Ostatní a vedlejší ...'!F37</f>
        <v>0</v>
      </c>
      <c r="BC95" s="87">
        <f>'000 - Ostatní a vedlejší ...'!F38</f>
        <v>0</v>
      </c>
      <c r="BD95" s="89">
        <f>'000 - Ostatní a vedlejší ...'!F39</f>
        <v>0</v>
      </c>
      <c r="BT95" s="90" t="s">
        <v>86</v>
      </c>
      <c r="BV95" s="90" t="s">
        <v>80</v>
      </c>
      <c r="BW95" s="90" t="s">
        <v>87</v>
      </c>
      <c r="BX95" s="90" t="s">
        <v>4</v>
      </c>
      <c r="CL95" s="90" t="s">
        <v>1</v>
      </c>
      <c r="CM95" s="90" t="s">
        <v>88</v>
      </c>
    </row>
    <row r="96" spans="1:91" s="7" customFormat="1" ht="24.75" customHeight="1">
      <c r="A96" s="81" t="s">
        <v>82</v>
      </c>
      <c r="B96" s="82"/>
      <c r="C96" s="83"/>
      <c r="D96" s="245" t="s">
        <v>89</v>
      </c>
      <c r="E96" s="245"/>
      <c r="F96" s="245"/>
      <c r="G96" s="245"/>
      <c r="H96" s="245"/>
      <c r="I96" s="84"/>
      <c r="J96" s="245" t="s">
        <v>90</v>
      </c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  <c r="AF96" s="245"/>
      <c r="AG96" s="246">
        <f>'112 - Dlouhá před byt.dom...'!J32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85" t="s">
        <v>85</v>
      </c>
      <c r="AR96" s="82"/>
      <c r="AS96" s="91">
        <v>0</v>
      </c>
      <c r="AT96" s="92">
        <f>ROUND(SUM(AV96:AW96),2)</f>
        <v>0</v>
      </c>
      <c r="AU96" s="93">
        <f>'112 - Dlouhá před byt.dom...'!P137</f>
        <v>0</v>
      </c>
      <c r="AV96" s="92">
        <f>'112 - Dlouhá před byt.dom...'!J35</f>
        <v>0</v>
      </c>
      <c r="AW96" s="92">
        <f>'112 - Dlouhá před byt.dom...'!J36</f>
        <v>0</v>
      </c>
      <c r="AX96" s="92">
        <f>'112 - Dlouhá před byt.dom...'!J37</f>
        <v>0</v>
      </c>
      <c r="AY96" s="92">
        <f>'112 - Dlouhá před byt.dom...'!J38</f>
        <v>0</v>
      </c>
      <c r="AZ96" s="92">
        <f>'112 - Dlouhá před byt.dom...'!F35</f>
        <v>0</v>
      </c>
      <c r="BA96" s="92">
        <f>'112 - Dlouhá před byt.dom...'!F36</f>
        <v>0</v>
      </c>
      <c r="BB96" s="92">
        <f>'112 - Dlouhá před byt.dom...'!F37</f>
        <v>0</v>
      </c>
      <c r="BC96" s="92">
        <f>'112 - Dlouhá před byt.dom...'!F38</f>
        <v>0</v>
      </c>
      <c r="BD96" s="94">
        <f>'112 - Dlouhá před byt.dom...'!F39</f>
        <v>0</v>
      </c>
      <c r="BT96" s="90" t="s">
        <v>86</v>
      </c>
      <c r="BV96" s="90" t="s">
        <v>80</v>
      </c>
      <c r="BW96" s="90" t="s">
        <v>91</v>
      </c>
      <c r="BX96" s="90" t="s">
        <v>4</v>
      </c>
      <c r="CL96" s="90" t="s">
        <v>1</v>
      </c>
      <c r="CM96" s="90" t="s">
        <v>88</v>
      </c>
    </row>
    <row r="97" spans="1:89" ht="11.25">
      <c r="B97" s="20"/>
      <c r="AR97" s="20"/>
    </row>
    <row r="98" spans="1:89" s="2" customFormat="1" ht="30" customHeight="1">
      <c r="A98" s="34"/>
      <c r="B98" s="35"/>
      <c r="C98" s="71" t="s">
        <v>92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253">
        <f>ROUND(SUM(AG99:AG102), 2)</f>
        <v>0</v>
      </c>
      <c r="AH98" s="253"/>
      <c r="AI98" s="253"/>
      <c r="AJ98" s="253"/>
      <c r="AK98" s="253"/>
      <c r="AL98" s="253"/>
      <c r="AM98" s="253"/>
      <c r="AN98" s="253">
        <f>ROUND(SUM(AN99:AN102), 2)</f>
        <v>0</v>
      </c>
      <c r="AO98" s="253"/>
      <c r="AP98" s="253"/>
      <c r="AQ98" s="95"/>
      <c r="AR98" s="35"/>
      <c r="AS98" s="64" t="s">
        <v>93</v>
      </c>
      <c r="AT98" s="65" t="s">
        <v>94</v>
      </c>
      <c r="AU98" s="65" t="s">
        <v>42</v>
      </c>
      <c r="AV98" s="66" t="s">
        <v>65</v>
      </c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89" s="2" customFormat="1" ht="19.899999999999999" customHeight="1">
      <c r="A99" s="34"/>
      <c r="B99" s="35"/>
      <c r="C99" s="34"/>
      <c r="D99" s="250" t="s">
        <v>95</v>
      </c>
      <c r="E99" s="250"/>
      <c r="F99" s="250"/>
      <c r="G99" s="250"/>
      <c r="H99" s="250"/>
      <c r="I99" s="250"/>
      <c r="J99" s="250"/>
      <c r="K99" s="250"/>
      <c r="L99" s="250"/>
      <c r="M99" s="250"/>
      <c r="N99" s="250"/>
      <c r="O99" s="250"/>
      <c r="P99" s="250"/>
      <c r="Q99" s="250"/>
      <c r="R99" s="250"/>
      <c r="S99" s="250"/>
      <c r="T99" s="250"/>
      <c r="U99" s="250"/>
      <c r="V99" s="250"/>
      <c r="W99" s="250"/>
      <c r="X99" s="250"/>
      <c r="Y99" s="250"/>
      <c r="Z99" s="250"/>
      <c r="AA99" s="250"/>
      <c r="AB99" s="250"/>
      <c r="AC99" s="34"/>
      <c r="AD99" s="34"/>
      <c r="AE99" s="34"/>
      <c r="AF99" s="34"/>
      <c r="AG99" s="248">
        <f>ROUND(AG94 * AS99, 2)</f>
        <v>0</v>
      </c>
      <c r="AH99" s="249"/>
      <c r="AI99" s="249"/>
      <c r="AJ99" s="249"/>
      <c r="AK99" s="249"/>
      <c r="AL99" s="249"/>
      <c r="AM99" s="249"/>
      <c r="AN99" s="249">
        <f>ROUND(AG99 + AV99, 2)</f>
        <v>0</v>
      </c>
      <c r="AO99" s="249"/>
      <c r="AP99" s="249"/>
      <c r="AQ99" s="34"/>
      <c r="AR99" s="35"/>
      <c r="AS99" s="97">
        <v>0</v>
      </c>
      <c r="AT99" s="98" t="s">
        <v>96</v>
      </c>
      <c r="AU99" s="98" t="s">
        <v>43</v>
      </c>
      <c r="AV99" s="99">
        <f>ROUND(IF(AU99="základní",AG99*L32,IF(AU99="snížená",AG99*L33,0)), 2)</f>
        <v>0</v>
      </c>
      <c r="AW99" s="34"/>
      <c r="AX99" s="34"/>
      <c r="AY99" s="34"/>
      <c r="AZ99" s="34"/>
      <c r="BA99" s="34"/>
      <c r="BB99" s="34"/>
      <c r="BC99" s="34"/>
      <c r="BD99" s="34"/>
      <c r="BE99" s="34"/>
      <c r="BV99" s="17" t="s">
        <v>97</v>
      </c>
      <c r="BY99" s="100">
        <f>IF(AU99="základní",AV99,0)</f>
        <v>0</v>
      </c>
      <c r="BZ99" s="100">
        <f>IF(AU99="snížená",AV99,0)</f>
        <v>0</v>
      </c>
      <c r="CA99" s="100">
        <v>0</v>
      </c>
      <c r="CB99" s="100">
        <v>0</v>
      </c>
      <c r="CC99" s="100">
        <v>0</v>
      </c>
      <c r="CD99" s="100">
        <f>IF(AU99="základní",AG99,0)</f>
        <v>0</v>
      </c>
      <c r="CE99" s="100">
        <f>IF(AU99="snížená",AG99,0)</f>
        <v>0</v>
      </c>
      <c r="CF99" s="100">
        <f>IF(AU99="zákl. přenesená",AG99,0)</f>
        <v>0</v>
      </c>
      <c r="CG99" s="100">
        <f>IF(AU99="sníž. přenesená",AG99,0)</f>
        <v>0</v>
      </c>
      <c r="CH99" s="10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4"/>
      <c r="B100" s="35"/>
      <c r="C100" s="34"/>
      <c r="D100" s="251" t="s">
        <v>98</v>
      </c>
      <c r="E100" s="250"/>
      <c r="F100" s="250"/>
      <c r="G100" s="250"/>
      <c r="H100" s="250"/>
      <c r="I100" s="250"/>
      <c r="J100" s="250"/>
      <c r="K100" s="250"/>
      <c r="L100" s="250"/>
      <c r="M100" s="250"/>
      <c r="N100" s="250"/>
      <c r="O100" s="250"/>
      <c r="P100" s="250"/>
      <c r="Q100" s="250"/>
      <c r="R100" s="250"/>
      <c r="S100" s="250"/>
      <c r="T100" s="250"/>
      <c r="U100" s="250"/>
      <c r="V100" s="250"/>
      <c r="W100" s="250"/>
      <c r="X100" s="250"/>
      <c r="Y100" s="250"/>
      <c r="Z100" s="250"/>
      <c r="AA100" s="250"/>
      <c r="AB100" s="250"/>
      <c r="AC100" s="34"/>
      <c r="AD100" s="34"/>
      <c r="AE100" s="34"/>
      <c r="AF100" s="34"/>
      <c r="AG100" s="248">
        <f>ROUND(AG94 * AS100, 2)</f>
        <v>0</v>
      </c>
      <c r="AH100" s="249"/>
      <c r="AI100" s="249"/>
      <c r="AJ100" s="249"/>
      <c r="AK100" s="249"/>
      <c r="AL100" s="249"/>
      <c r="AM100" s="249"/>
      <c r="AN100" s="249">
        <f>ROUND(AG100 + AV100, 2)</f>
        <v>0</v>
      </c>
      <c r="AO100" s="249"/>
      <c r="AP100" s="249"/>
      <c r="AQ100" s="34"/>
      <c r="AR100" s="35"/>
      <c r="AS100" s="97">
        <v>0</v>
      </c>
      <c r="AT100" s="98" t="s">
        <v>96</v>
      </c>
      <c r="AU100" s="98" t="s">
        <v>43</v>
      </c>
      <c r="AV100" s="99">
        <f>ROUND(IF(AU100="základní",AG100*L32,IF(AU100="snížená",AG100*L33,0)), 2)</f>
        <v>0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99</v>
      </c>
      <c r="BY100" s="100">
        <f>IF(AU100="základní",AV100,0)</f>
        <v>0</v>
      </c>
      <c r="BZ100" s="100">
        <f>IF(AU100="snížená",AV100,0)</f>
        <v>0</v>
      </c>
      <c r="CA100" s="100">
        <v>0</v>
      </c>
      <c r="CB100" s="100">
        <v>0</v>
      </c>
      <c r="CC100" s="100">
        <v>0</v>
      </c>
      <c r="CD100" s="100">
        <f>IF(AU100="základní",AG100,0)</f>
        <v>0</v>
      </c>
      <c r="CE100" s="100">
        <f>IF(AU100="snížená",AG100,0)</f>
        <v>0</v>
      </c>
      <c r="CF100" s="100">
        <f>IF(AU100="zákl. přenesená",AG100,0)</f>
        <v>0</v>
      </c>
      <c r="CG100" s="100">
        <f>IF(AU100="sníž. přenesená",AG100,0)</f>
        <v>0</v>
      </c>
      <c r="CH100" s="10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4"/>
      <c r="B101" s="35"/>
      <c r="C101" s="34"/>
      <c r="D101" s="251" t="s">
        <v>98</v>
      </c>
      <c r="E101" s="250"/>
      <c r="F101" s="250"/>
      <c r="G101" s="250"/>
      <c r="H101" s="250"/>
      <c r="I101" s="250"/>
      <c r="J101" s="250"/>
      <c r="K101" s="250"/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34"/>
      <c r="AD101" s="34"/>
      <c r="AE101" s="34"/>
      <c r="AF101" s="34"/>
      <c r="AG101" s="248">
        <f>ROUND(AG94 * AS101, 2)</f>
        <v>0</v>
      </c>
      <c r="AH101" s="249"/>
      <c r="AI101" s="249"/>
      <c r="AJ101" s="249"/>
      <c r="AK101" s="249"/>
      <c r="AL101" s="249"/>
      <c r="AM101" s="249"/>
      <c r="AN101" s="249">
        <f>ROUND(AG101 + AV101, 2)</f>
        <v>0</v>
      </c>
      <c r="AO101" s="249"/>
      <c r="AP101" s="249"/>
      <c r="AQ101" s="34"/>
      <c r="AR101" s="35"/>
      <c r="AS101" s="97">
        <v>0</v>
      </c>
      <c r="AT101" s="98" t="s">
        <v>96</v>
      </c>
      <c r="AU101" s="98" t="s">
        <v>43</v>
      </c>
      <c r="AV101" s="99">
        <f>ROUND(IF(AU101="základní",AG101*L32,IF(AU101="snížená",AG101*L33,0)), 2)</f>
        <v>0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99</v>
      </c>
      <c r="BY101" s="100">
        <f>IF(AU101="základní",AV101,0)</f>
        <v>0</v>
      </c>
      <c r="BZ101" s="100">
        <f>IF(AU101="snížená",AV101,0)</f>
        <v>0</v>
      </c>
      <c r="CA101" s="100">
        <v>0</v>
      </c>
      <c r="CB101" s="100">
        <v>0</v>
      </c>
      <c r="CC101" s="100">
        <v>0</v>
      </c>
      <c r="CD101" s="100">
        <f>IF(AU101="základní",AG101,0)</f>
        <v>0</v>
      </c>
      <c r="CE101" s="100">
        <f>IF(AU101="snížená",AG101,0)</f>
        <v>0</v>
      </c>
      <c r="CF101" s="100">
        <f>IF(AU101="zákl. přenesená",AG101,0)</f>
        <v>0</v>
      </c>
      <c r="CG101" s="100">
        <f>IF(AU101="sníž. přenesená",AG101,0)</f>
        <v>0</v>
      </c>
      <c r="CH101" s="10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4"/>
      <c r="B102" s="35"/>
      <c r="C102" s="34"/>
      <c r="D102" s="251" t="s">
        <v>98</v>
      </c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250"/>
      <c r="T102" s="250"/>
      <c r="U102" s="250"/>
      <c r="V102" s="250"/>
      <c r="W102" s="250"/>
      <c r="X102" s="250"/>
      <c r="Y102" s="250"/>
      <c r="Z102" s="250"/>
      <c r="AA102" s="250"/>
      <c r="AB102" s="250"/>
      <c r="AC102" s="34"/>
      <c r="AD102" s="34"/>
      <c r="AE102" s="34"/>
      <c r="AF102" s="34"/>
      <c r="AG102" s="248">
        <f>ROUND(AG94 * AS102, 2)</f>
        <v>0</v>
      </c>
      <c r="AH102" s="249"/>
      <c r="AI102" s="249"/>
      <c r="AJ102" s="249"/>
      <c r="AK102" s="249"/>
      <c r="AL102" s="249"/>
      <c r="AM102" s="249"/>
      <c r="AN102" s="249">
        <f>ROUND(AG102 + AV102, 2)</f>
        <v>0</v>
      </c>
      <c r="AO102" s="249"/>
      <c r="AP102" s="249"/>
      <c r="AQ102" s="34"/>
      <c r="AR102" s="35"/>
      <c r="AS102" s="101">
        <v>0</v>
      </c>
      <c r="AT102" s="102" t="s">
        <v>96</v>
      </c>
      <c r="AU102" s="102" t="s">
        <v>43</v>
      </c>
      <c r="AV102" s="103">
        <f>ROUND(IF(AU102="základní",AG102*L32,IF(AU102="snížená",AG102*L33,0)), 2)</f>
        <v>0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99</v>
      </c>
      <c r="BY102" s="100">
        <f>IF(AU102="základní",AV102,0)</f>
        <v>0</v>
      </c>
      <c r="BZ102" s="100">
        <f>IF(AU102="snížená",AV102,0)</f>
        <v>0</v>
      </c>
      <c r="CA102" s="100">
        <v>0</v>
      </c>
      <c r="CB102" s="100">
        <v>0</v>
      </c>
      <c r="CC102" s="100">
        <v>0</v>
      </c>
      <c r="CD102" s="100">
        <f>IF(AU102="základní",AG102,0)</f>
        <v>0</v>
      </c>
      <c r="CE102" s="100">
        <f>IF(AU102="snížená",AG102,0)</f>
        <v>0</v>
      </c>
      <c r="CF102" s="100">
        <f>IF(AU102="zákl. přenesená",AG102,0)</f>
        <v>0</v>
      </c>
      <c r="CG102" s="100">
        <f>IF(AU102="sníž. přenesená",AG102,0)</f>
        <v>0</v>
      </c>
      <c r="CH102" s="10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89" s="2" customFormat="1" ht="30" customHeight="1">
      <c r="A104" s="34"/>
      <c r="B104" s="35"/>
      <c r="C104" s="104" t="s">
        <v>100</v>
      </c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  <c r="AF104" s="105"/>
      <c r="AG104" s="254">
        <f>ROUND(AG94 + AG98, 2)</f>
        <v>0</v>
      </c>
      <c r="AH104" s="254"/>
      <c r="AI104" s="254"/>
      <c r="AJ104" s="254"/>
      <c r="AK104" s="254"/>
      <c r="AL104" s="254"/>
      <c r="AM104" s="254"/>
      <c r="AN104" s="254">
        <f>ROUND(AN94 + AN98, 2)</f>
        <v>0</v>
      </c>
      <c r="AO104" s="254"/>
      <c r="AP104" s="254"/>
      <c r="AQ104" s="105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89" s="2" customFormat="1" ht="6.95" customHeight="1">
      <c r="A105" s="34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00 - Ostatní a vedlejší ...'!C2" display="/"/>
    <hyperlink ref="A96" location="'112 - Dlouhá před byt.do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5" t="s">
        <v>5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101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76" t="str">
        <f>'Rekapitulace stavby'!K6</f>
        <v>Parkovací stání na ul. Dlouhá (bytové domy 42-48) v Novém Jičíně</v>
      </c>
      <c r="F7" s="277"/>
      <c r="G7" s="277"/>
      <c r="H7" s="277"/>
      <c r="L7" s="20"/>
    </row>
    <row r="8" spans="1:46" s="2" customFormat="1" ht="12" customHeight="1">
      <c r="A8" s="34"/>
      <c r="B8" s="35"/>
      <c r="C8" s="34"/>
      <c r="D8" s="27" t="s">
        <v>102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1" t="s">
        <v>103</v>
      </c>
      <c r="F9" s="278"/>
      <c r="G9" s="278"/>
      <c r="H9" s="278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79" t="str">
        <f>'Rekapitulace stavby'!E14</f>
        <v>Vyplň údaj</v>
      </c>
      <c r="F18" s="258"/>
      <c r="G18" s="258"/>
      <c r="H18" s="258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3" t="s">
        <v>1</v>
      </c>
      <c r="F27" s="263"/>
      <c r="G27" s="263"/>
      <c r="H27" s="26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104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95</v>
      </c>
      <c r="E31" s="34"/>
      <c r="F31" s="34"/>
      <c r="G31" s="34"/>
      <c r="H31" s="34"/>
      <c r="I31" s="34"/>
      <c r="J31" s="33">
        <f>J104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ROUND((SUM(BE104:BE111) + SUM(BE131:BE163)),  2)</f>
        <v>0</v>
      </c>
      <c r="G35" s="34"/>
      <c r="H35" s="34"/>
      <c r="I35" s="114">
        <v>0.21</v>
      </c>
      <c r="J35" s="113">
        <f>ROUND(((SUM(BE104:BE111) + SUM(BE131:BE163))*I35),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ROUND((SUM(BF104:BF111) + SUM(BF131:BF163)),  2)</f>
        <v>0</v>
      </c>
      <c r="G36" s="34"/>
      <c r="H36" s="34"/>
      <c r="I36" s="114">
        <v>0.15</v>
      </c>
      <c r="J36" s="113">
        <f>ROUND(((SUM(BF104:BF111) + SUM(BF131:BF163))*I36),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ROUND((SUM(BG104:BG111) + SUM(BG131:BG163)),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ROUND((SUM(BH104:BH111) + SUM(BH131:BH163)),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ROUND((SUM(BI104:BI111) + SUM(BI131:BI163)),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105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76" t="str">
        <f>E7</f>
        <v>Parkovací stání na ul. Dlouhá (bytové domy 42-48) v Novém Jičíně</v>
      </c>
      <c r="F85" s="277"/>
      <c r="G85" s="277"/>
      <c r="H85" s="277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102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1" t="str">
        <f>E9</f>
        <v>000 - Ostatní a vedlejší náklady stavby</v>
      </c>
      <c r="F87" s="278"/>
      <c r="G87" s="278"/>
      <c r="H87" s="278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106</v>
      </c>
      <c r="D94" s="105"/>
      <c r="E94" s="105"/>
      <c r="F94" s="105"/>
      <c r="G94" s="105"/>
      <c r="H94" s="105"/>
      <c r="I94" s="105"/>
      <c r="J94" s="123" t="s">
        <v>107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108</v>
      </c>
      <c r="D96" s="34"/>
      <c r="E96" s="34"/>
      <c r="F96" s="34"/>
      <c r="G96" s="34"/>
      <c r="H96" s="34"/>
      <c r="I96" s="34"/>
      <c r="J96" s="73">
        <f>J131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65" s="9" customFormat="1" ht="24.95" hidden="1" customHeight="1">
      <c r="B97" s="125"/>
      <c r="D97" s="126" t="s">
        <v>110</v>
      </c>
      <c r="E97" s="127"/>
      <c r="F97" s="127"/>
      <c r="G97" s="127"/>
      <c r="H97" s="127"/>
      <c r="I97" s="127"/>
      <c r="J97" s="128">
        <f>J132</f>
        <v>0</v>
      </c>
      <c r="L97" s="125"/>
    </row>
    <row r="98" spans="1:65" s="10" customFormat="1" ht="19.899999999999999" hidden="1" customHeight="1">
      <c r="B98" s="129"/>
      <c r="D98" s="130" t="s">
        <v>111</v>
      </c>
      <c r="E98" s="131"/>
      <c r="F98" s="131"/>
      <c r="G98" s="131"/>
      <c r="H98" s="131"/>
      <c r="I98" s="131"/>
      <c r="J98" s="132">
        <f>J133</f>
        <v>0</v>
      </c>
      <c r="L98" s="129"/>
    </row>
    <row r="99" spans="1:65" s="10" customFormat="1" ht="19.899999999999999" hidden="1" customHeight="1">
      <c r="B99" s="129"/>
      <c r="D99" s="130" t="s">
        <v>112</v>
      </c>
      <c r="E99" s="131"/>
      <c r="F99" s="131"/>
      <c r="G99" s="131"/>
      <c r="H99" s="131"/>
      <c r="I99" s="131"/>
      <c r="J99" s="132">
        <f>J149</f>
        <v>0</v>
      </c>
      <c r="L99" s="129"/>
    </row>
    <row r="100" spans="1:65" s="10" customFormat="1" ht="19.899999999999999" hidden="1" customHeight="1">
      <c r="B100" s="129"/>
      <c r="D100" s="130" t="s">
        <v>113</v>
      </c>
      <c r="E100" s="131"/>
      <c r="F100" s="131"/>
      <c r="G100" s="131"/>
      <c r="H100" s="131"/>
      <c r="I100" s="131"/>
      <c r="J100" s="132">
        <f>J153</f>
        <v>0</v>
      </c>
      <c r="L100" s="129"/>
    </row>
    <row r="101" spans="1:65" s="10" customFormat="1" ht="19.899999999999999" hidden="1" customHeight="1">
      <c r="B101" s="129"/>
      <c r="D101" s="130" t="s">
        <v>114</v>
      </c>
      <c r="E101" s="131"/>
      <c r="F101" s="131"/>
      <c r="G101" s="131"/>
      <c r="H101" s="131"/>
      <c r="I101" s="131"/>
      <c r="J101" s="132">
        <f>J160</f>
        <v>0</v>
      </c>
      <c r="L101" s="129"/>
    </row>
    <row r="102" spans="1:65" s="2" customFormat="1" ht="21.75" hidden="1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6.95" hidden="1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29.25" hidden="1" customHeight="1">
      <c r="A104" s="34"/>
      <c r="B104" s="35"/>
      <c r="C104" s="124" t="s">
        <v>115</v>
      </c>
      <c r="D104" s="34"/>
      <c r="E104" s="34"/>
      <c r="F104" s="34"/>
      <c r="G104" s="34"/>
      <c r="H104" s="34"/>
      <c r="I104" s="34"/>
      <c r="J104" s="133">
        <f>ROUND(J105 + J106 + J107 + J108 + J109 + J110,2)</f>
        <v>0</v>
      </c>
      <c r="K104" s="34"/>
      <c r="L104" s="44"/>
      <c r="N104" s="134" t="s">
        <v>42</v>
      </c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8" hidden="1" customHeight="1">
      <c r="A105" s="34"/>
      <c r="B105" s="135"/>
      <c r="C105" s="136"/>
      <c r="D105" s="251" t="s">
        <v>116</v>
      </c>
      <c r="E105" s="280"/>
      <c r="F105" s="280"/>
      <c r="G105" s="136"/>
      <c r="H105" s="136"/>
      <c r="I105" s="136"/>
      <c r="J105" s="96">
        <v>0</v>
      </c>
      <c r="K105" s="136"/>
      <c r="L105" s="138"/>
      <c r="M105" s="139"/>
      <c r="N105" s="140" t="s">
        <v>43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117</v>
      </c>
      <c r="AZ105" s="139"/>
      <c r="BA105" s="139"/>
      <c r="BB105" s="139"/>
      <c r="BC105" s="139"/>
      <c r="BD105" s="139"/>
      <c r="BE105" s="142">
        <f t="shared" ref="BE105:BE110" si="0">IF(N105="základní",J105,0)</f>
        <v>0</v>
      </c>
      <c r="BF105" s="142">
        <f t="shared" ref="BF105:BF110" si="1">IF(N105="snížená",J105,0)</f>
        <v>0</v>
      </c>
      <c r="BG105" s="142">
        <f t="shared" ref="BG105:BG110" si="2">IF(N105="zákl. přenesená",J105,0)</f>
        <v>0</v>
      </c>
      <c r="BH105" s="142">
        <f t="shared" ref="BH105:BH110" si="3">IF(N105="sníž. přenesená",J105,0)</f>
        <v>0</v>
      </c>
      <c r="BI105" s="142">
        <f t="shared" ref="BI105:BI110" si="4">IF(N105="nulová",J105,0)</f>
        <v>0</v>
      </c>
      <c r="BJ105" s="141" t="s">
        <v>86</v>
      </c>
      <c r="BK105" s="139"/>
      <c r="BL105" s="139"/>
      <c r="BM105" s="139"/>
    </row>
    <row r="106" spans="1:65" s="2" customFormat="1" ht="18" hidden="1" customHeight="1">
      <c r="A106" s="34"/>
      <c r="B106" s="135"/>
      <c r="C106" s="136"/>
      <c r="D106" s="251" t="s">
        <v>118</v>
      </c>
      <c r="E106" s="280"/>
      <c r="F106" s="280"/>
      <c r="G106" s="136"/>
      <c r="H106" s="136"/>
      <c r="I106" s="136"/>
      <c r="J106" s="96">
        <v>0</v>
      </c>
      <c r="K106" s="136"/>
      <c r="L106" s="138"/>
      <c r="M106" s="139"/>
      <c r="N106" s="140" t="s">
        <v>43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117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86</v>
      </c>
      <c r="BK106" s="139"/>
      <c r="BL106" s="139"/>
      <c r="BM106" s="139"/>
    </row>
    <row r="107" spans="1:65" s="2" customFormat="1" ht="18" hidden="1" customHeight="1">
      <c r="A107" s="34"/>
      <c r="B107" s="135"/>
      <c r="C107" s="136"/>
      <c r="D107" s="251" t="s">
        <v>119</v>
      </c>
      <c r="E107" s="280"/>
      <c r="F107" s="280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117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1" t="s">
        <v>120</v>
      </c>
      <c r="E108" s="280"/>
      <c r="F108" s="280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117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1" t="s">
        <v>121</v>
      </c>
      <c r="E109" s="280"/>
      <c r="F109" s="280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117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137" t="s">
        <v>122</v>
      </c>
      <c r="E110" s="136"/>
      <c r="F110" s="136"/>
      <c r="G110" s="136"/>
      <c r="H110" s="136"/>
      <c r="I110" s="136"/>
      <c r="J110" s="96">
        <f>ROUND(J30*T110,2)</f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123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1.25" hidden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29.25" hidden="1" customHeight="1">
      <c r="A112" s="34"/>
      <c r="B112" s="35"/>
      <c r="C112" s="104" t="s">
        <v>100</v>
      </c>
      <c r="D112" s="105"/>
      <c r="E112" s="105"/>
      <c r="F112" s="105"/>
      <c r="G112" s="105"/>
      <c r="H112" s="105"/>
      <c r="I112" s="105"/>
      <c r="J112" s="106">
        <f>ROUND(J96+J104,2)</f>
        <v>0</v>
      </c>
      <c r="K112" s="105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1" t="s">
        <v>124</v>
      </c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4"/>
      <c r="D121" s="34"/>
      <c r="E121" s="276" t="str">
        <f>E7</f>
        <v>Parkovací stání na ul. Dlouhá (bytové domy 42-48) v Novém Jičíně</v>
      </c>
      <c r="F121" s="277"/>
      <c r="G121" s="277"/>
      <c r="H121" s="277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102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31" t="str">
        <f>E9</f>
        <v>000 - Ostatní a vedlejší náklady stavby</v>
      </c>
      <c r="F123" s="278"/>
      <c r="G123" s="278"/>
      <c r="H123" s="278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20</v>
      </c>
      <c r="D125" s="34"/>
      <c r="E125" s="34"/>
      <c r="F125" s="25" t="str">
        <f>F12</f>
        <v>Nový Jičín</v>
      </c>
      <c r="G125" s="34"/>
      <c r="H125" s="34"/>
      <c r="I125" s="27" t="s">
        <v>22</v>
      </c>
      <c r="J125" s="57" t="str">
        <f>IF(J12="","",J12)</f>
        <v>15. 3. 2022</v>
      </c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7" t="s">
        <v>24</v>
      </c>
      <c r="D127" s="34"/>
      <c r="E127" s="34"/>
      <c r="F127" s="25" t="str">
        <f>E15</f>
        <v>Město Nový Jičín</v>
      </c>
      <c r="G127" s="34"/>
      <c r="H127" s="34"/>
      <c r="I127" s="27" t="s">
        <v>30</v>
      </c>
      <c r="J127" s="30" t="str">
        <f>E21</f>
        <v>DOPRAPLAN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7" t="s">
        <v>28</v>
      </c>
      <c r="D128" s="34"/>
      <c r="E128" s="34"/>
      <c r="F128" s="25" t="str">
        <f>IF(E18="","",E18)</f>
        <v>Vyplň údaj</v>
      </c>
      <c r="G128" s="34"/>
      <c r="H128" s="34"/>
      <c r="I128" s="27" t="s">
        <v>33</v>
      </c>
      <c r="J128" s="30" t="str">
        <f>E24</f>
        <v xml:space="preserve">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43"/>
      <c r="B130" s="144"/>
      <c r="C130" s="145" t="s">
        <v>125</v>
      </c>
      <c r="D130" s="146" t="s">
        <v>63</v>
      </c>
      <c r="E130" s="146" t="s">
        <v>59</v>
      </c>
      <c r="F130" s="146" t="s">
        <v>60</v>
      </c>
      <c r="G130" s="146" t="s">
        <v>126</v>
      </c>
      <c r="H130" s="146" t="s">
        <v>127</v>
      </c>
      <c r="I130" s="146" t="s">
        <v>128</v>
      </c>
      <c r="J130" s="147" t="s">
        <v>107</v>
      </c>
      <c r="K130" s="148" t="s">
        <v>129</v>
      </c>
      <c r="L130" s="149"/>
      <c r="M130" s="64" t="s">
        <v>1</v>
      </c>
      <c r="N130" s="65" t="s">
        <v>42</v>
      </c>
      <c r="O130" s="65" t="s">
        <v>130</v>
      </c>
      <c r="P130" s="65" t="s">
        <v>131</v>
      </c>
      <c r="Q130" s="65" t="s">
        <v>132</v>
      </c>
      <c r="R130" s="65" t="s">
        <v>133</v>
      </c>
      <c r="S130" s="65" t="s">
        <v>134</v>
      </c>
      <c r="T130" s="66" t="s">
        <v>135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2" customFormat="1" ht="22.9" customHeight="1">
      <c r="A131" s="34"/>
      <c r="B131" s="35"/>
      <c r="C131" s="71" t="s">
        <v>136</v>
      </c>
      <c r="D131" s="34"/>
      <c r="E131" s="34"/>
      <c r="F131" s="34"/>
      <c r="G131" s="34"/>
      <c r="H131" s="34"/>
      <c r="I131" s="34"/>
      <c r="J131" s="150">
        <f>BK131</f>
        <v>0</v>
      </c>
      <c r="K131" s="34"/>
      <c r="L131" s="35"/>
      <c r="M131" s="67"/>
      <c r="N131" s="58"/>
      <c r="O131" s="68"/>
      <c r="P131" s="151">
        <f>P132</f>
        <v>0</v>
      </c>
      <c r="Q131" s="68"/>
      <c r="R131" s="151">
        <f>R132</f>
        <v>0</v>
      </c>
      <c r="S131" s="68"/>
      <c r="T131" s="152">
        <f>T132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109</v>
      </c>
      <c r="BK131" s="153">
        <f>BK132</f>
        <v>0</v>
      </c>
    </row>
    <row r="132" spans="1:65" s="12" customFormat="1" ht="25.9" customHeight="1">
      <c r="B132" s="154"/>
      <c r="D132" s="155" t="s">
        <v>77</v>
      </c>
      <c r="E132" s="156" t="s">
        <v>117</v>
      </c>
      <c r="F132" s="156" t="s">
        <v>137</v>
      </c>
      <c r="I132" s="157"/>
      <c r="J132" s="158">
        <f>BK132</f>
        <v>0</v>
      </c>
      <c r="L132" s="154"/>
      <c r="M132" s="159"/>
      <c r="N132" s="160"/>
      <c r="O132" s="160"/>
      <c r="P132" s="161">
        <f>P133+P149+P153+P160</f>
        <v>0</v>
      </c>
      <c r="Q132" s="160"/>
      <c r="R132" s="161">
        <f>R133+R149+R153+R160</f>
        <v>0</v>
      </c>
      <c r="S132" s="160"/>
      <c r="T132" s="162">
        <f>T133+T149+T153+T160</f>
        <v>0</v>
      </c>
      <c r="AR132" s="155" t="s">
        <v>138</v>
      </c>
      <c r="AT132" s="163" t="s">
        <v>77</v>
      </c>
      <c r="AU132" s="163" t="s">
        <v>78</v>
      </c>
      <c r="AY132" s="155" t="s">
        <v>139</v>
      </c>
      <c r="BK132" s="164">
        <f>BK133+BK149+BK153+BK160</f>
        <v>0</v>
      </c>
    </row>
    <row r="133" spans="1:65" s="12" customFormat="1" ht="22.9" customHeight="1">
      <c r="B133" s="154"/>
      <c r="D133" s="155" t="s">
        <v>77</v>
      </c>
      <c r="E133" s="165" t="s">
        <v>140</v>
      </c>
      <c r="F133" s="165" t="s">
        <v>141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SUM(P134:P148)</f>
        <v>0</v>
      </c>
      <c r="Q133" s="160"/>
      <c r="R133" s="161">
        <f>SUM(R134:R148)</f>
        <v>0</v>
      </c>
      <c r="S133" s="160"/>
      <c r="T133" s="162">
        <f>SUM(T134:T148)</f>
        <v>0</v>
      </c>
      <c r="AR133" s="155" t="s">
        <v>138</v>
      </c>
      <c r="AT133" s="163" t="s">
        <v>77</v>
      </c>
      <c r="AU133" s="163" t="s">
        <v>86</v>
      </c>
      <c r="AY133" s="155" t="s">
        <v>139</v>
      </c>
      <c r="BK133" s="164">
        <f>SUM(BK134:BK148)</f>
        <v>0</v>
      </c>
    </row>
    <row r="134" spans="1:65" s="2" customFormat="1" ht="16.5" customHeight="1">
      <c r="A134" s="34"/>
      <c r="B134" s="135"/>
      <c r="C134" s="167" t="s">
        <v>86</v>
      </c>
      <c r="D134" s="167" t="s">
        <v>142</v>
      </c>
      <c r="E134" s="168" t="s">
        <v>143</v>
      </c>
      <c r="F134" s="169" t="s">
        <v>144</v>
      </c>
      <c r="G134" s="170" t="s">
        <v>145</v>
      </c>
      <c r="H134" s="171">
        <v>1</v>
      </c>
      <c r="I134" s="172"/>
      <c r="J134" s="173">
        <f>ROUND(I134*H134,2)</f>
        <v>0</v>
      </c>
      <c r="K134" s="174"/>
      <c r="L134" s="35"/>
      <c r="M134" s="175" t="s">
        <v>1</v>
      </c>
      <c r="N134" s="176" t="s">
        <v>43</v>
      </c>
      <c r="O134" s="60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146</v>
      </c>
      <c r="AT134" s="179" t="s">
        <v>142</v>
      </c>
      <c r="AU134" s="179" t="s">
        <v>88</v>
      </c>
      <c r="AY134" s="17" t="s">
        <v>139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86</v>
      </c>
      <c r="BK134" s="100">
        <f>ROUND(I134*H134,2)</f>
        <v>0</v>
      </c>
      <c r="BL134" s="17" t="s">
        <v>146</v>
      </c>
      <c r="BM134" s="179" t="s">
        <v>147</v>
      </c>
    </row>
    <row r="135" spans="1:65" s="2" customFormat="1" ht="39">
      <c r="A135" s="34"/>
      <c r="B135" s="35"/>
      <c r="C135" s="34"/>
      <c r="D135" s="180" t="s">
        <v>148</v>
      </c>
      <c r="E135" s="34"/>
      <c r="F135" s="181" t="s">
        <v>149</v>
      </c>
      <c r="G135" s="34"/>
      <c r="H135" s="34"/>
      <c r="I135" s="136"/>
      <c r="J135" s="34"/>
      <c r="K135" s="34"/>
      <c r="L135" s="35"/>
      <c r="M135" s="182"/>
      <c r="N135" s="183"/>
      <c r="O135" s="60"/>
      <c r="P135" s="60"/>
      <c r="Q135" s="60"/>
      <c r="R135" s="60"/>
      <c r="S135" s="60"/>
      <c r="T135" s="6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148</v>
      </c>
      <c r="AU135" s="17" t="s">
        <v>88</v>
      </c>
    </row>
    <row r="136" spans="1:65" s="13" customFormat="1" ht="11.25">
      <c r="B136" s="184"/>
      <c r="D136" s="180" t="s">
        <v>150</v>
      </c>
      <c r="E136" s="185" t="s">
        <v>1</v>
      </c>
      <c r="F136" s="186" t="s">
        <v>86</v>
      </c>
      <c r="H136" s="187">
        <v>1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150</v>
      </c>
      <c r="AU136" s="185" t="s">
        <v>88</v>
      </c>
      <c r="AV136" s="13" t="s">
        <v>88</v>
      </c>
      <c r="AW136" s="13" t="s">
        <v>32</v>
      </c>
      <c r="AX136" s="13" t="s">
        <v>86</v>
      </c>
      <c r="AY136" s="185" t="s">
        <v>139</v>
      </c>
    </row>
    <row r="137" spans="1:65" s="2" customFormat="1" ht="16.5" customHeight="1">
      <c r="A137" s="34"/>
      <c r="B137" s="135"/>
      <c r="C137" s="167" t="s">
        <v>88</v>
      </c>
      <c r="D137" s="167" t="s">
        <v>142</v>
      </c>
      <c r="E137" s="168" t="s">
        <v>151</v>
      </c>
      <c r="F137" s="169" t="s">
        <v>152</v>
      </c>
      <c r="G137" s="170" t="s">
        <v>153</v>
      </c>
      <c r="H137" s="171">
        <v>1</v>
      </c>
      <c r="I137" s="172"/>
      <c r="J137" s="173">
        <f>ROUND(I137*H137,2)</f>
        <v>0</v>
      </c>
      <c r="K137" s="174"/>
      <c r="L137" s="35"/>
      <c r="M137" s="175" t="s">
        <v>1</v>
      </c>
      <c r="N137" s="176" t="s">
        <v>43</v>
      </c>
      <c r="O137" s="60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146</v>
      </c>
      <c r="AT137" s="179" t="s">
        <v>142</v>
      </c>
      <c r="AU137" s="179" t="s">
        <v>88</v>
      </c>
      <c r="AY137" s="17" t="s">
        <v>139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17" t="s">
        <v>86</v>
      </c>
      <c r="BK137" s="100">
        <f>ROUND(I137*H137,2)</f>
        <v>0</v>
      </c>
      <c r="BL137" s="17" t="s">
        <v>146</v>
      </c>
      <c r="BM137" s="179" t="s">
        <v>154</v>
      </c>
    </row>
    <row r="138" spans="1:65" s="2" customFormat="1" ht="87.75">
      <c r="A138" s="34"/>
      <c r="B138" s="35"/>
      <c r="C138" s="34"/>
      <c r="D138" s="180" t="s">
        <v>148</v>
      </c>
      <c r="E138" s="34"/>
      <c r="F138" s="181" t="s">
        <v>155</v>
      </c>
      <c r="G138" s="34"/>
      <c r="H138" s="34"/>
      <c r="I138" s="136"/>
      <c r="J138" s="34"/>
      <c r="K138" s="34"/>
      <c r="L138" s="35"/>
      <c r="M138" s="182"/>
      <c r="N138" s="183"/>
      <c r="O138" s="60"/>
      <c r="P138" s="60"/>
      <c r="Q138" s="60"/>
      <c r="R138" s="60"/>
      <c r="S138" s="60"/>
      <c r="T138" s="6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148</v>
      </c>
      <c r="AU138" s="17" t="s">
        <v>88</v>
      </c>
    </row>
    <row r="139" spans="1:65" s="13" customFormat="1" ht="11.25">
      <c r="B139" s="184"/>
      <c r="D139" s="180" t="s">
        <v>150</v>
      </c>
      <c r="E139" s="185" t="s">
        <v>1</v>
      </c>
      <c r="F139" s="186" t="s">
        <v>86</v>
      </c>
      <c r="H139" s="187">
        <v>1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5" t="s">
        <v>150</v>
      </c>
      <c r="AU139" s="185" t="s">
        <v>88</v>
      </c>
      <c r="AV139" s="13" t="s">
        <v>88</v>
      </c>
      <c r="AW139" s="13" t="s">
        <v>32</v>
      </c>
      <c r="AX139" s="13" t="s">
        <v>86</v>
      </c>
      <c r="AY139" s="185" t="s">
        <v>139</v>
      </c>
    </row>
    <row r="140" spans="1:65" s="2" customFormat="1" ht="16.5" customHeight="1">
      <c r="A140" s="34"/>
      <c r="B140" s="135"/>
      <c r="C140" s="167" t="s">
        <v>156</v>
      </c>
      <c r="D140" s="167" t="s">
        <v>142</v>
      </c>
      <c r="E140" s="168" t="s">
        <v>157</v>
      </c>
      <c r="F140" s="169" t="s">
        <v>158</v>
      </c>
      <c r="G140" s="170" t="s">
        <v>145</v>
      </c>
      <c r="H140" s="171">
        <v>1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43</v>
      </c>
      <c r="O140" s="60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146</v>
      </c>
      <c r="AT140" s="179" t="s">
        <v>142</v>
      </c>
      <c r="AU140" s="179" t="s">
        <v>88</v>
      </c>
      <c r="AY140" s="17" t="s">
        <v>139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17" t="s">
        <v>86</v>
      </c>
      <c r="BK140" s="100">
        <f>ROUND(I140*H140,2)</f>
        <v>0</v>
      </c>
      <c r="BL140" s="17" t="s">
        <v>146</v>
      </c>
      <c r="BM140" s="179" t="s">
        <v>159</v>
      </c>
    </row>
    <row r="141" spans="1:65" s="2" customFormat="1" ht="39">
      <c r="A141" s="34"/>
      <c r="B141" s="35"/>
      <c r="C141" s="34"/>
      <c r="D141" s="180" t="s">
        <v>148</v>
      </c>
      <c r="E141" s="34"/>
      <c r="F141" s="181" t="s">
        <v>160</v>
      </c>
      <c r="G141" s="34"/>
      <c r="H141" s="34"/>
      <c r="I141" s="136"/>
      <c r="J141" s="34"/>
      <c r="K141" s="34"/>
      <c r="L141" s="35"/>
      <c r="M141" s="182"/>
      <c r="N141" s="183"/>
      <c r="O141" s="60"/>
      <c r="P141" s="60"/>
      <c r="Q141" s="60"/>
      <c r="R141" s="60"/>
      <c r="S141" s="60"/>
      <c r="T141" s="6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148</v>
      </c>
      <c r="AU141" s="17" t="s">
        <v>88</v>
      </c>
    </row>
    <row r="142" spans="1:65" s="13" customFormat="1" ht="11.25">
      <c r="B142" s="184"/>
      <c r="D142" s="180" t="s">
        <v>150</v>
      </c>
      <c r="E142" s="185" t="s">
        <v>1</v>
      </c>
      <c r="F142" s="186" t="s">
        <v>86</v>
      </c>
      <c r="H142" s="187">
        <v>1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150</v>
      </c>
      <c r="AU142" s="185" t="s">
        <v>88</v>
      </c>
      <c r="AV142" s="13" t="s">
        <v>88</v>
      </c>
      <c r="AW142" s="13" t="s">
        <v>32</v>
      </c>
      <c r="AX142" s="13" t="s">
        <v>86</v>
      </c>
      <c r="AY142" s="185" t="s">
        <v>139</v>
      </c>
    </row>
    <row r="143" spans="1:65" s="2" customFormat="1" ht="16.5" customHeight="1">
      <c r="A143" s="34"/>
      <c r="B143" s="135"/>
      <c r="C143" s="167" t="s">
        <v>161</v>
      </c>
      <c r="D143" s="167" t="s">
        <v>142</v>
      </c>
      <c r="E143" s="168" t="s">
        <v>162</v>
      </c>
      <c r="F143" s="169" t="s">
        <v>163</v>
      </c>
      <c r="G143" s="170" t="s">
        <v>153</v>
      </c>
      <c r="H143" s="171">
        <v>1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43</v>
      </c>
      <c r="O143" s="60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146</v>
      </c>
      <c r="AT143" s="179" t="s">
        <v>142</v>
      </c>
      <c r="AU143" s="179" t="s">
        <v>88</v>
      </c>
      <c r="AY143" s="17" t="s">
        <v>139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17" t="s">
        <v>86</v>
      </c>
      <c r="BK143" s="100">
        <f>ROUND(I143*H143,2)</f>
        <v>0</v>
      </c>
      <c r="BL143" s="17" t="s">
        <v>146</v>
      </c>
      <c r="BM143" s="179" t="s">
        <v>164</v>
      </c>
    </row>
    <row r="144" spans="1:65" s="2" customFormat="1" ht="19.5">
      <c r="A144" s="34"/>
      <c r="B144" s="35"/>
      <c r="C144" s="34"/>
      <c r="D144" s="180" t="s">
        <v>148</v>
      </c>
      <c r="E144" s="34"/>
      <c r="F144" s="181" t="s">
        <v>165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148</v>
      </c>
      <c r="AU144" s="17" t="s">
        <v>88</v>
      </c>
    </row>
    <row r="145" spans="1:65" s="13" customFormat="1" ht="11.25">
      <c r="B145" s="184"/>
      <c r="D145" s="180" t="s">
        <v>150</v>
      </c>
      <c r="E145" s="185" t="s">
        <v>1</v>
      </c>
      <c r="F145" s="186" t="s">
        <v>86</v>
      </c>
      <c r="H145" s="187">
        <v>1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150</v>
      </c>
      <c r="AU145" s="185" t="s">
        <v>88</v>
      </c>
      <c r="AV145" s="13" t="s">
        <v>88</v>
      </c>
      <c r="AW145" s="13" t="s">
        <v>32</v>
      </c>
      <c r="AX145" s="13" t="s">
        <v>86</v>
      </c>
      <c r="AY145" s="185" t="s">
        <v>139</v>
      </c>
    </row>
    <row r="146" spans="1:65" s="2" customFormat="1" ht="16.5" customHeight="1">
      <c r="A146" s="34"/>
      <c r="B146" s="135"/>
      <c r="C146" s="167" t="s">
        <v>138</v>
      </c>
      <c r="D146" s="167" t="s">
        <v>142</v>
      </c>
      <c r="E146" s="168" t="s">
        <v>166</v>
      </c>
      <c r="F146" s="169" t="s">
        <v>167</v>
      </c>
      <c r="G146" s="170" t="s">
        <v>145</v>
      </c>
      <c r="H146" s="171">
        <v>1</v>
      </c>
      <c r="I146" s="172"/>
      <c r="J146" s="173">
        <f>ROUND(I146*H146,2)</f>
        <v>0</v>
      </c>
      <c r="K146" s="174"/>
      <c r="L146" s="35"/>
      <c r="M146" s="175" t="s">
        <v>1</v>
      </c>
      <c r="N146" s="176" t="s">
        <v>43</v>
      </c>
      <c r="O146" s="60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146</v>
      </c>
      <c r="AT146" s="179" t="s">
        <v>142</v>
      </c>
      <c r="AU146" s="179" t="s">
        <v>88</v>
      </c>
      <c r="AY146" s="17" t="s">
        <v>139</v>
      </c>
      <c r="BE146" s="100">
        <f>IF(N146="základní",J146,0)</f>
        <v>0</v>
      </c>
      <c r="BF146" s="100">
        <f>IF(N146="snížená",J146,0)</f>
        <v>0</v>
      </c>
      <c r="BG146" s="100">
        <f>IF(N146="zákl. přenesená",J146,0)</f>
        <v>0</v>
      </c>
      <c r="BH146" s="100">
        <f>IF(N146="sníž. přenesená",J146,0)</f>
        <v>0</v>
      </c>
      <c r="BI146" s="100">
        <f>IF(N146="nulová",J146,0)</f>
        <v>0</v>
      </c>
      <c r="BJ146" s="17" t="s">
        <v>86</v>
      </c>
      <c r="BK146" s="100">
        <f>ROUND(I146*H146,2)</f>
        <v>0</v>
      </c>
      <c r="BL146" s="17" t="s">
        <v>146</v>
      </c>
      <c r="BM146" s="179" t="s">
        <v>168</v>
      </c>
    </row>
    <row r="147" spans="1:65" s="2" customFormat="1" ht="11.25">
      <c r="A147" s="34"/>
      <c r="B147" s="35"/>
      <c r="C147" s="34"/>
      <c r="D147" s="180" t="s">
        <v>148</v>
      </c>
      <c r="E147" s="34"/>
      <c r="F147" s="181" t="s">
        <v>167</v>
      </c>
      <c r="G147" s="34"/>
      <c r="H147" s="34"/>
      <c r="I147" s="136"/>
      <c r="J147" s="34"/>
      <c r="K147" s="34"/>
      <c r="L147" s="35"/>
      <c r="M147" s="182"/>
      <c r="N147" s="183"/>
      <c r="O147" s="60"/>
      <c r="P147" s="60"/>
      <c r="Q147" s="60"/>
      <c r="R147" s="60"/>
      <c r="S147" s="60"/>
      <c r="T147" s="6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148</v>
      </c>
      <c r="AU147" s="17" t="s">
        <v>88</v>
      </c>
    </row>
    <row r="148" spans="1:65" s="13" customFormat="1" ht="11.25">
      <c r="B148" s="184"/>
      <c r="D148" s="180" t="s">
        <v>150</v>
      </c>
      <c r="E148" s="185" t="s">
        <v>1</v>
      </c>
      <c r="F148" s="186" t="s">
        <v>86</v>
      </c>
      <c r="H148" s="187">
        <v>1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150</v>
      </c>
      <c r="AU148" s="185" t="s">
        <v>88</v>
      </c>
      <c r="AV148" s="13" t="s">
        <v>88</v>
      </c>
      <c r="AW148" s="13" t="s">
        <v>32</v>
      </c>
      <c r="AX148" s="13" t="s">
        <v>86</v>
      </c>
      <c r="AY148" s="185" t="s">
        <v>139</v>
      </c>
    </row>
    <row r="149" spans="1:65" s="12" customFormat="1" ht="22.9" customHeight="1">
      <c r="B149" s="154"/>
      <c r="D149" s="155" t="s">
        <v>77</v>
      </c>
      <c r="E149" s="165" t="s">
        <v>169</v>
      </c>
      <c r="F149" s="165" t="s">
        <v>116</v>
      </c>
      <c r="I149" s="157"/>
      <c r="J149" s="166">
        <f>BK149</f>
        <v>0</v>
      </c>
      <c r="L149" s="154"/>
      <c r="M149" s="159"/>
      <c r="N149" s="160"/>
      <c r="O149" s="160"/>
      <c r="P149" s="161">
        <f>SUM(P150:P152)</f>
        <v>0</v>
      </c>
      <c r="Q149" s="160"/>
      <c r="R149" s="161">
        <f>SUM(R150:R152)</f>
        <v>0</v>
      </c>
      <c r="S149" s="160"/>
      <c r="T149" s="162">
        <f>SUM(T150:T152)</f>
        <v>0</v>
      </c>
      <c r="AR149" s="155" t="s">
        <v>138</v>
      </c>
      <c r="AT149" s="163" t="s">
        <v>77</v>
      </c>
      <c r="AU149" s="163" t="s">
        <v>86</v>
      </c>
      <c r="AY149" s="155" t="s">
        <v>139</v>
      </c>
      <c r="BK149" s="164">
        <f>SUM(BK150:BK152)</f>
        <v>0</v>
      </c>
    </row>
    <row r="150" spans="1:65" s="2" customFormat="1" ht="16.5" customHeight="1">
      <c r="A150" s="34"/>
      <c r="B150" s="135"/>
      <c r="C150" s="167" t="s">
        <v>170</v>
      </c>
      <c r="D150" s="167" t="s">
        <v>142</v>
      </c>
      <c r="E150" s="168" t="s">
        <v>171</v>
      </c>
      <c r="F150" s="169" t="s">
        <v>116</v>
      </c>
      <c r="G150" s="170" t="s">
        <v>153</v>
      </c>
      <c r="H150" s="171">
        <v>1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43</v>
      </c>
      <c r="O150" s="60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146</v>
      </c>
      <c r="AT150" s="179" t="s">
        <v>142</v>
      </c>
      <c r="AU150" s="179" t="s">
        <v>88</v>
      </c>
      <c r="AY150" s="17" t="s">
        <v>139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86</v>
      </c>
      <c r="BK150" s="100">
        <f>ROUND(I150*H150,2)</f>
        <v>0</v>
      </c>
      <c r="BL150" s="17" t="s">
        <v>146</v>
      </c>
      <c r="BM150" s="179" t="s">
        <v>172</v>
      </c>
    </row>
    <row r="151" spans="1:65" s="2" customFormat="1" ht="19.5">
      <c r="A151" s="34"/>
      <c r="B151" s="35"/>
      <c r="C151" s="34"/>
      <c r="D151" s="180" t="s">
        <v>148</v>
      </c>
      <c r="E151" s="34"/>
      <c r="F151" s="181" t="s">
        <v>173</v>
      </c>
      <c r="G151" s="34"/>
      <c r="H151" s="34"/>
      <c r="I151" s="136"/>
      <c r="J151" s="34"/>
      <c r="K151" s="34"/>
      <c r="L151" s="35"/>
      <c r="M151" s="182"/>
      <c r="N151" s="183"/>
      <c r="O151" s="60"/>
      <c r="P151" s="60"/>
      <c r="Q151" s="60"/>
      <c r="R151" s="60"/>
      <c r="S151" s="60"/>
      <c r="T151" s="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148</v>
      </c>
      <c r="AU151" s="17" t="s">
        <v>88</v>
      </c>
    </row>
    <row r="152" spans="1:65" s="13" customFormat="1" ht="11.25">
      <c r="B152" s="184"/>
      <c r="D152" s="180" t="s">
        <v>150</v>
      </c>
      <c r="E152" s="185" t="s">
        <v>1</v>
      </c>
      <c r="F152" s="186" t="s">
        <v>86</v>
      </c>
      <c r="H152" s="187">
        <v>1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150</v>
      </c>
      <c r="AU152" s="185" t="s">
        <v>88</v>
      </c>
      <c r="AV152" s="13" t="s">
        <v>88</v>
      </c>
      <c r="AW152" s="13" t="s">
        <v>32</v>
      </c>
      <c r="AX152" s="13" t="s">
        <v>86</v>
      </c>
      <c r="AY152" s="185" t="s">
        <v>139</v>
      </c>
    </row>
    <row r="153" spans="1:65" s="12" customFormat="1" ht="22.9" customHeight="1">
      <c r="B153" s="154"/>
      <c r="D153" s="155" t="s">
        <v>77</v>
      </c>
      <c r="E153" s="165" t="s">
        <v>174</v>
      </c>
      <c r="F153" s="165" t="s">
        <v>175</v>
      </c>
      <c r="I153" s="157"/>
      <c r="J153" s="166">
        <f>BK153</f>
        <v>0</v>
      </c>
      <c r="L153" s="154"/>
      <c r="M153" s="159"/>
      <c r="N153" s="160"/>
      <c r="O153" s="160"/>
      <c r="P153" s="161">
        <f>SUM(P154:P159)</f>
        <v>0</v>
      </c>
      <c r="Q153" s="160"/>
      <c r="R153" s="161">
        <f>SUM(R154:R159)</f>
        <v>0</v>
      </c>
      <c r="S153" s="160"/>
      <c r="T153" s="162">
        <f>SUM(T154:T159)</f>
        <v>0</v>
      </c>
      <c r="AR153" s="155" t="s">
        <v>138</v>
      </c>
      <c r="AT153" s="163" t="s">
        <v>77</v>
      </c>
      <c r="AU153" s="163" t="s">
        <v>86</v>
      </c>
      <c r="AY153" s="155" t="s">
        <v>139</v>
      </c>
      <c r="BK153" s="164">
        <f>SUM(BK154:BK159)</f>
        <v>0</v>
      </c>
    </row>
    <row r="154" spans="1:65" s="2" customFormat="1" ht="16.5" customHeight="1">
      <c r="A154" s="34"/>
      <c r="B154" s="135"/>
      <c r="C154" s="167" t="s">
        <v>176</v>
      </c>
      <c r="D154" s="167" t="s">
        <v>142</v>
      </c>
      <c r="E154" s="168" t="s">
        <v>177</v>
      </c>
      <c r="F154" s="169" t="s">
        <v>178</v>
      </c>
      <c r="G154" s="170" t="s">
        <v>153</v>
      </c>
      <c r="H154" s="171">
        <v>1</v>
      </c>
      <c r="I154" s="172"/>
      <c r="J154" s="173">
        <f>ROUND(I154*H154,2)</f>
        <v>0</v>
      </c>
      <c r="K154" s="174"/>
      <c r="L154" s="35"/>
      <c r="M154" s="175" t="s">
        <v>1</v>
      </c>
      <c r="N154" s="176" t="s">
        <v>43</v>
      </c>
      <c r="O154" s="60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146</v>
      </c>
      <c r="AT154" s="179" t="s">
        <v>142</v>
      </c>
      <c r="AU154" s="179" t="s">
        <v>88</v>
      </c>
      <c r="AY154" s="17" t="s">
        <v>139</v>
      </c>
      <c r="BE154" s="100">
        <f>IF(N154="základní",J154,0)</f>
        <v>0</v>
      </c>
      <c r="BF154" s="100">
        <f>IF(N154="snížená",J154,0)</f>
        <v>0</v>
      </c>
      <c r="BG154" s="100">
        <f>IF(N154="zákl. přenesená",J154,0)</f>
        <v>0</v>
      </c>
      <c r="BH154" s="100">
        <f>IF(N154="sníž. přenesená",J154,0)</f>
        <v>0</v>
      </c>
      <c r="BI154" s="100">
        <f>IF(N154="nulová",J154,0)</f>
        <v>0</v>
      </c>
      <c r="BJ154" s="17" t="s">
        <v>86</v>
      </c>
      <c r="BK154" s="100">
        <f>ROUND(I154*H154,2)</f>
        <v>0</v>
      </c>
      <c r="BL154" s="17" t="s">
        <v>146</v>
      </c>
      <c r="BM154" s="179" t="s">
        <v>179</v>
      </c>
    </row>
    <row r="155" spans="1:65" s="2" customFormat="1" ht="48.75">
      <c r="A155" s="34"/>
      <c r="B155" s="35"/>
      <c r="C155" s="34"/>
      <c r="D155" s="180" t="s">
        <v>148</v>
      </c>
      <c r="E155" s="34"/>
      <c r="F155" s="181" t="s">
        <v>180</v>
      </c>
      <c r="G155" s="34"/>
      <c r="H155" s="34"/>
      <c r="I155" s="136"/>
      <c r="J155" s="34"/>
      <c r="K155" s="34"/>
      <c r="L155" s="35"/>
      <c r="M155" s="182"/>
      <c r="N155" s="183"/>
      <c r="O155" s="60"/>
      <c r="P155" s="60"/>
      <c r="Q155" s="60"/>
      <c r="R155" s="60"/>
      <c r="S155" s="60"/>
      <c r="T155" s="6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148</v>
      </c>
      <c r="AU155" s="17" t="s">
        <v>88</v>
      </c>
    </row>
    <row r="156" spans="1:65" s="13" customFormat="1" ht="22.5">
      <c r="B156" s="184"/>
      <c r="D156" s="180" t="s">
        <v>150</v>
      </c>
      <c r="E156" s="185" t="s">
        <v>1</v>
      </c>
      <c r="F156" s="186" t="s">
        <v>181</v>
      </c>
      <c r="H156" s="187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150</v>
      </c>
      <c r="AU156" s="185" t="s">
        <v>88</v>
      </c>
      <c r="AV156" s="13" t="s">
        <v>88</v>
      </c>
      <c r="AW156" s="13" t="s">
        <v>32</v>
      </c>
      <c r="AX156" s="13" t="s">
        <v>86</v>
      </c>
      <c r="AY156" s="185" t="s">
        <v>139</v>
      </c>
    </row>
    <row r="157" spans="1:65" s="2" customFormat="1" ht="16.5" customHeight="1">
      <c r="A157" s="34"/>
      <c r="B157" s="135"/>
      <c r="C157" s="167" t="s">
        <v>182</v>
      </c>
      <c r="D157" s="167" t="s">
        <v>142</v>
      </c>
      <c r="E157" s="168" t="s">
        <v>183</v>
      </c>
      <c r="F157" s="169" t="s">
        <v>184</v>
      </c>
      <c r="G157" s="170" t="s">
        <v>153</v>
      </c>
      <c r="H157" s="171">
        <v>1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43</v>
      </c>
      <c r="O157" s="60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146</v>
      </c>
      <c r="AT157" s="179" t="s">
        <v>142</v>
      </c>
      <c r="AU157" s="179" t="s">
        <v>88</v>
      </c>
      <c r="AY157" s="17" t="s">
        <v>139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17" t="s">
        <v>86</v>
      </c>
      <c r="BK157" s="100">
        <f>ROUND(I157*H157,2)</f>
        <v>0</v>
      </c>
      <c r="BL157" s="17" t="s">
        <v>146</v>
      </c>
      <c r="BM157" s="179" t="s">
        <v>185</v>
      </c>
    </row>
    <row r="158" spans="1:65" s="2" customFormat="1" ht="136.5">
      <c r="A158" s="34"/>
      <c r="B158" s="35"/>
      <c r="C158" s="34"/>
      <c r="D158" s="180" t="s">
        <v>148</v>
      </c>
      <c r="E158" s="34"/>
      <c r="F158" s="181" t="s">
        <v>186</v>
      </c>
      <c r="G158" s="34"/>
      <c r="H158" s="34"/>
      <c r="I158" s="136"/>
      <c r="J158" s="34"/>
      <c r="K158" s="34"/>
      <c r="L158" s="35"/>
      <c r="M158" s="182"/>
      <c r="N158" s="183"/>
      <c r="O158" s="60"/>
      <c r="P158" s="60"/>
      <c r="Q158" s="60"/>
      <c r="R158" s="60"/>
      <c r="S158" s="60"/>
      <c r="T158" s="6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148</v>
      </c>
      <c r="AU158" s="17" t="s">
        <v>88</v>
      </c>
    </row>
    <row r="159" spans="1:65" s="13" customFormat="1" ht="11.25">
      <c r="B159" s="184"/>
      <c r="D159" s="180" t="s">
        <v>150</v>
      </c>
      <c r="E159" s="185" t="s">
        <v>1</v>
      </c>
      <c r="F159" s="186" t="s">
        <v>86</v>
      </c>
      <c r="H159" s="187">
        <v>1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150</v>
      </c>
      <c r="AU159" s="185" t="s">
        <v>88</v>
      </c>
      <c r="AV159" s="13" t="s">
        <v>88</v>
      </c>
      <c r="AW159" s="13" t="s">
        <v>32</v>
      </c>
      <c r="AX159" s="13" t="s">
        <v>86</v>
      </c>
      <c r="AY159" s="185" t="s">
        <v>139</v>
      </c>
    </row>
    <row r="160" spans="1:65" s="12" customFormat="1" ht="22.9" customHeight="1">
      <c r="B160" s="154"/>
      <c r="D160" s="155" t="s">
        <v>77</v>
      </c>
      <c r="E160" s="165" t="s">
        <v>187</v>
      </c>
      <c r="F160" s="165" t="s">
        <v>120</v>
      </c>
      <c r="I160" s="157"/>
      <c r="J160" s="166">
        <f>BK160</f>
        <v>0</v>
      </c>
      <c r="L160" s="154"/>
      <c r="M160" s="159"/>
      <c r="N160" s="160"/>
      <c r="O160" s="160"/>
      <c r="P160" s="161">
        <f>SUM(P161:P163)</f>
        <v>0</v>
      </c>
      <c r="Q160" s="160"/>
      <c r="R160" s="161">
        <f>SUM(R161:R163)</f>
        <v>0</v>
      </c>
      <c r="S160" s="160"/>
      <c r="T160" s="162">
        <f>SUM(T161:T163)</f>
        <v>0</v>
      </c>
      <c r="AR160" s="155" t="s">
        <v>138</v>
      </c>
      <c r="AT160" s="163" t="s">
        <v>77</v>
      </c>
      <c r="AU160" s="163" t="s">
        <v>86</v>
      </c>
      <c r="AY160" s="155" t="s">
        <v>139</v>
      </c>
      <c r="BK160" s="164">
        <f>SUM(BK161:BK163)</f>
        <v>0</v>
      </c>
    </row>
    <row r="161" spans="1:65" s="2" customFormat="1" ht="16.5" customHeight="1">
      <c r="A161" s="34"/>
      <c r="B161" s="135"/>
      <c r="C161" s="167" t="s">
        <v>188</v>
      </c>
      <c r="D161" s="167" t="s">
        <v>142</v>
      </c>
      <c r="E161" s="168" t="s">
        <v>189</v>
      </c>
      <c r="F161" s="169" t="s">
        <v>190</v>
      </c>
      <c r="G161" s="170" t="s">
        <v>191</v>
      </c>
      <c r="H161" s="171">
        <v>1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146</v>
      </c>
      <c r="AT161" s="179" t="s">
        <v>142</v>
      </c>
      <c r="AU161" s="179" t="s">
        <v>88</v>
      </c>
      <c r="AY161" s="17" t="s">
        <v>139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146</v>
      </c>
      <c r="BM161" s="179" t="s">
        <v>192</v>
      </c>
    </row>
    <row r="162" spans="1:65" s="2" customFormat="1" ht="11.25">
      <c r="A162" s="34"/>
      <c r="B162" s="35"/>
      <c r="C162" s="34"/>
      <c r="D162" s="180" t="s">
        <v>148</v>
      </c>
      <c r="E162" s="34"/>
      <c r="F162" s="181" t="s">
        <v>190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148</v>
      </c>
      <c r="AU162" s="17" t="s">
        <v>88</v>
      </c>
    </row>
    <row r="163" spans="1:65" s="13" customFormat="1" ht="11.25">
      <c r="B163" s="184"/>
      <c r="D163" s="180" t="s">
        <v>150</v>
      </c>
      <c r="E163" s="185" t="s">
        <v>1</v>
      </c>
      <c r="F163" s="186" t="s">
        <v>86</v>
      </c>
      <c r="H163" s="187">
        <v>1</v>
      </c>
      <c r="I163" s="188"/>
      <c r="L163" s="184"/>
      <c r="M163" s="192"/>
      <c r="N163" s="193"/>
      <c r="O163" s="193"/>
      <c r="P163" s="193"/>
      <c r="Q163" s="193"/>
      <c r="R163" s="193"/>
      <c r="S163" s="193"/>
      <c r="T163" s="194"/>
      <c r="AT163" s="185" t="s">
        <v>150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139</v>
      </c>
    </row>
    <row r="164" spans="1:65" s="2" customFormat="1" ht="6.95" customHeight="1">
      <c r="A164" s="34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35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130:K163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5" t="s">
        <v>5</v>
      </c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7" t="s">
        <v>91</v>
      </c>
      <c r="AZ2" s="195" t="s">
        <v>193</v>
      </c>
      <c r="BA2" s="195" t="s">
        <v>194</v>
      </c>
      <c r="BB2" s="195" t="s">
        <v>1</v>
      </c>
      <c r="BC2" s="195" t="s">
        <v>195</v>
      </c>
      <c r="BD2" s="195" t="s">
        <v>88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195" t="s">
        <v>196</v>
      </c>
      <c r="BA3" s="195" t="s">
        <v>196</v>
      </c>
      <c r="BB3" s="195" t="s">
        <v>1</v>
      </c>
      <c r="BC3" s="195" t="s">
        <v>197</v>
      </c>
      <c r="BD3" s="195" t="s">
        <v>88</v>
      </c>
    </row>
    <row r="4" spans="1:56" s="1" customFormat="1" ht="24.95" customHeight="1">
      <c r="B4" s="20"/>
      <c r="D4" s="21" t="s">
        <v>101</v>
      </c>
      <c r="L4" s="20"/>
      <c r="M4" s="107" t="s">
        <v>10</v>
      </c>
      <c r="AT4" s="17" t="s">
        <v>3</v>
      </c>
      <c r="AZ4" s="195" t="s">
        <v>198</v>
      </c>
      <c r="BA4" s="195" t="s">
        <v>199</v>
      </c>
      <c r="BB4" s="195" t="s">
        <v>1</v>
      </c>
      <c r="BC4" s="195" t="s">
        <v>197</v>
      </c>
      <c r="BD4" s="195" t="s">
        <v>88</v>
      </c>
    </row>
    <row r="5" spans="1:56" s="1" customFormat="1" ht="6.95" customHeight="1">
      <c r="B5" s="20"/>
      <c r="L5" s="20"/>
      <c r="AZ5" s="195" t="s">
        <v>200</v>
      </c>
      <c r="BA5" s="195" t="s">
        <v>1</v>
      </c>
      <c r="BB5" s="195" t="s">
        <v>1</v>
      </c>
      <c r="BC5" s="195" t="s">
        <v>201</v>
      </c>
      <c r="BD5" s="195" t="s">
        <v>88</v>
      </c>
    </row>
    <row r="6" spans="1:56" s="1" customFormat="1" ht="12" customHeight="1">
      <c r="B6" s="20"/>
      <c r="D6" s="27" t="s">
        <v>16</v>
      </c>
      <c r="L6" s="20"/>
      <c r="AZ6" s="195" t="s">
        <v>202</v>
      </c>
      <c r="BA6" s="195" t="s">
        <v>1</v>
      </c>
      <c r="BB6" s="195" t="s">
        <v>1</v>
      </c>
      <c r="BC6" s="195" t="s">
        <v>203</v>
      </c>
      <c r="BD6" s="195" t="s">
        <v>88</v>
      </c>
    </row>
    <row r="7" spans="1:56" s="1" customFormat="1" ht="16.5" customHeight="1">
      <c r="B7" s="20"/>
      <c r="E7" s="276" t="str">
        <f>'Rekapitulace stavby'!K6</f>
        <v>Parkovací stání na ul. Dlouhá (bytové domy 42-48) v Novém Jičíně</v>
      </c>
      <c r="F7" s="277"/>
      <c r="G7" s="277"/>
      <c r="H7" s="277"/>
      <c r="L7" s="20"/>
      <c r="AZ7" s="195" t="s">
        <v>204</v>
      </c>
      <c r="BA7" s="195" t="s">
        <v>1</v>
      </c>
      <c r="BB7" s="195" t="s">
        <v>1</v>
      </c>
      <c r="BC7" s="195" t="s">
        <v>205</v>
      </c>
      <c r="BD7" s="195" t="s">
        <v>88</v>
      </c>
    </row>
    <row r="8" spans="1:56" s="2" customFormat="1" ht="12" customHeight="1">
      <c r="A8" s="34"/>
      <c r="B8" s="35"/>
      <c r="C8" s="34"/>
      <c r="D8" s="27" t="s">
        <v>102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95" t="s">
        <v>206</v>
      </c>
      <c r="BA8" s="195" t="s">
        <v>1</v>
      </c>
      <c r="BB8" s="195" t="s">
        <v>1</v>
      </c>
      <c r="BC8" s="195" t="s">
        <v>207</v>
      </c>
      <c r="BD8" s="195" t="s">
        <v>88</v>
      </c>
    </row>
    <row r="9" spans="1:56" s="2" customFormat="1" ht="16.5" customHeight="1">
      <c r="A9" s="34"/>
      <c r="B9" s="35"/>
      <c r="C9" s="34"/>
      <c r="D9" s="34"/>
      <c r="E9" s="231" t="s">
        <v>208</v>
      </c>
      <c r="F9" s="278"/>
      <c r="G9" s="278"/>
      <c r="H9" s="278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95" t="s">
        <v>209</v>
      </c>
      <c r="BA9" s="195" t="s">
        <v>1</v>
      </c>
      <c r="BB9" s="195" t="s">
        <v>1</v>
      </c>
      <c r="BC9" s="195" t="s">
        <v>210</v>
      </c>
      <c r="BD9" s="195" t="s">
        <v>88</v>
      </c>
    </row>
    <row r="10" spans="1:5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95" t="s">
        <v>211</v>
      </c>
      <c r="BA10" s="195" t="s">
        <v>1</v>
      </c>
      <c r="BB10" s="195" t="s">
        <v>1</v>
      </c>
      <c r="BC10" s="195" t="s">
        <v>212</v>
      </c>
      <c r="BD10" s="195" t="s">
        <v>88</v>
      </c>
    </row>
    <row r="11" spans="1:5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79" t="str">
        <f>'Rekapitulace stavby'!E14</f>
        <v>Vyplň údaj</v>
      </c>
      <c r="F18" s="258"/>
      <c r="G18" s="258"/>
      <c r="H18" s="258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3" t="s">
        <v>1</v>
      </c>
      <c r="F27" s="263"/>
      <c r="G27" s="263"/>
      <c r="H27" s="26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104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95</v>
      </c>
      <c r="E31" s="34"/>
      <c r="F31" s="34"/>
      <c r="G31" s="34"/>
      <c r="H31" s="34"/>
      <c r="I31" s="34"/>
      <c r="J31" s="33">
        <f>J110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ROUND((SUM(BE110:BE117) + SUM(BE137:BE410)),  2)</f>
        <v>0</v>
      </c>
      <c r="G35" s="34"/>
      <c r="H35" s="34"/>
      <c r="I35" s="114">
        <v>0.21</v>
      </c>
      <c r="J35" s="113">
        <f>ROUND(((SUM(BE110:BE117) + SUM(BE137:BE410))*I35),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ROUND((SUM(BF110:BF117) + SUM(BF137:BF410)),  2)</f>
        <v>0</v>
      </c>
      <c r="G36" s="34"/>
      <c r="H36" s="34"/>
      <c r="I36" s="114">
        <v>0.15</v>
      </c>
      <c r="J36" s="113">
        <f>ROUND(((SUM(BF110:BF117) + SUM(BF137:BF410))*I36),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ROUND((SUM(BG110:BG117) + SUM(BG137:BG410)),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ROUND((SUM(BH110:BH117) + SUM(BH137:BH410)),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ROUND((SUM(BI110:BI117) + SUM(BI137:BI410)),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105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76" t="str">
        <f>E7</f>
        <v>Parkovací stání na ul. Dlouhá (bytové domy 42-48) v Novém Jičíně</v>
      </c>
      <c r="F85" s="277"/>
      <c r="G85" s="277"/>
      <c r="H85" s="277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102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1" t="str">
        <f>E9</f>
        <v>112 - Dlouhá před byt.domy 42-48 - parkovací plochy</v>
      </c>
      <c r="F87" s="278"/>
      <c r="G87" s="278"/>
      <c r="H87" s="278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106</v>
      </c>
      <c r="D94" s="105"/>
      <c r="E94" s="105"/>
      <c r="F94" s="105"/>
      <c r="G94" s="105"/>
      <c r="H94" s="105"/>
      <c r="I94" s="105"/>
      <c r="J94" s="123" t="s">
        <v>107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108</v>
      </c>
      <c r="D96" s="34"/>
      <c r="E96" s="34"/>
      <c r="F96" s="34"/>
      <c r="G96" s="34"/>
      <c r="H96" s="34"/>
      <c r="I96" s="34"/>
      <c r="J96" s="73">
        <f>J137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109</v>
      </c>
    </row>
    <row r="97" spans="1:65" s="9" customFormat="1" ht="24.95" hidden="1" customHeight="1">
      <c r="B97" s="125"/>
      <c r="D97" s="126" t="s">
        <v>213</v>
      </c>
      <c r="E97" s="127"/>
      <c r="F97" s="127"/>
      <c r="G97" s="127"/>
      <c r="H97" s="127"/>
      <c r="I97" s="127"/>
      <c r="J97" s="128">
        <f>J138</f>
        <v>0</v>
      </c>
      <c r="L97" s="125"/>
    </row>
    <row r="98" spans="1:65" s="10" customFormat="1" ht="19.899999999999999" hidden="1" customHeight="1">
      <c r="B98" s="129"/>
      <c r="D98" s="130" t="s">
        <v>214</v>
      </c>
      <c r="E98" s="131"/>
      <c r="F98" s="131"/>
      <c r="G98" s="131"/>
      <c r="H98" s="131"/>
      <c r="I98" s="131"/>
      <c r="J98" s="132">
        <f>J139</f>
        <v>0</v>
      </c>
      <c r="L98" s="129"/>
    </row>
    <row r="99" spans="1:65" s="10" customFormat="1" ht="19.899999999999999" hidden="1" customHeight="1">
      <c r="B99" s="129"/>
      <c r="D99" s="130" t="s">
        <v>215</v>
      </c>
      <c r="E99" s="131"/>
      <c r="F99" s="131"/>
      <c r="G99" s="131"/>
      <c r="H99" s="131"/>
      <c r="I99" s="131"/>
      <c r="J99" s="132">
        <f>J186</f>
        <v>0</v>
      </c>
      <c r="L99" s="129"/>
    </row>
    <row r="100" spans="1:65" s="10" customFormat="1" ht="19.899999999999999" hidden="1" customHeight="1">
      <c r="B100" s="129"/>
      <c r="D100" s="130" t="s">
        <v>216</v>
      </c>
      <c r="E100" s="131"/>
      <c r="F100" s="131"/>
      <c r="G100" s="131"/>
      <c r="H100" s="131"/>
      <c r="I100" s="131"/>
      <c r="J100" s="132">
        <f>J202</f>
        <v>0</v>
      </c>
      <c r="L100" s="129"/>
    </row>
    <row r="101" spans="1:65" s="10" customFormat="1" ht="19.899999999999999" hidden="1" customHeight="1">
      <c r="B101" s="129"/>
      <c r="D101" s="130" t="s">
        <v>217</v>
      </c>
      <c r="E101" s="131"/>
      <c r="F101" s="131"/>
      <c r="G101" s="131"/>
      <c r="H101" s="131"/>
      <c r="I101" s="131"/>
      <c r="J101" s="132">
        <f>J254</f>
        <v>0</v>
      </c>
      <c r="L101" s="129"/>
    </row>
    <row r="102" spans="1:65" s="10" customFormat="1" ht="19.899999999999999" hidden="1" customHeight="1">
      <c r="B102" s="129"/>
      <c r="D102" s="130" t="s">
        <v>218</v>
      </c>
      <c r="E102" s="131"/>
      <c r="F102" s="131"/>
      <c r="G102" s="131"/>
      <c r="H102" s="131"/>
      <c r="I102" s="131"/>
      <c r="J102" s="132">
        <f>J289</f>
        <v>0</v>
      </c>
      <c r="L102" s="129"/>
    </row>
    <row r="103" spans="1:65" s="10" customFormat="1" ht="19.899999999999999" hidden="1" customHeight="1">
      <c r="B103" s="129"/>
      <c r="D103" s="130" t="s">
        <v>219</v>
      </c>
      <c r="E103" s="131"/>
      <c r="F103" s="131"/>
      <c r="G103" s="131"/>
      <c r="H103" s="131"/>
      <c r="I103" s="131"/>
      <c r="J103" s="132">
        <f>J346</f>
        <v>0</v>
      </c>
      <c r="L103" s="129"/>
    </row>
    <row r="104" spans="1:65" s="10" customFormat="1" ht="19.899999999999999" hidden="1" customHeight="1">
      <c r="B104" s="129"/>
      <c r="D104" s="130" t="s">
        <v>220</v>
      </c>
      <c r="E104" s="131"/>
      <c r="F104" s="131"/>
      <c r="G104" s="131"/>
      <c r="H104" s="131"/>
      <c r="I104" s="131"/>
      <c r="J104" s="132">
        <f>J381</f>
        <v>0</v>
      </c>
      <c r="L104" s="129"/>
    </row>
    <row r="105" spans="1:65" s="9" customFormat="1" ht="24.95" hidden="1" customHeight="1">
      <c r="B105" s="125"/>
      <c r="D105" s="126" t="s">
        <v>221</v>
      </c>
      <c r="E105" s="127"/>
      <c r="F105" s="127"/>
      <c r="G105" s="127"/>
      <c r="H105" s="127"/>
      <c r="I105" s="127"/>
      <c r="J105" s="128">
        <f>J384</f>
        <v>0</v>
      </c>
      <c r="L105" s="125"/>
    </row>
    <row r="106" spans="1:65" s="10" customFormat="1" ht="19.899999999999999" hidden="1" customHeight="1">
      <c r="B106" s="129"/>
      <c r="D106" s="130" t="s">
        <v>222</v>
      </c>
      <c r="E106" s="131"/>
      <c r="F106" s="131"/>
      <c r="G106" s="131"/>
      <c r="H106" s="131"/>
      <c r="I106" s="131"/>
      <c r="J106" s="132">
        <f>J385</f>
        <v>0</v>
      </c>
      <c r="L106" s="129"/>
    </row>
    <row r="107" spans="1:65" s="10" customFormat="1" ht="19.899999999999999" hidden="1" customHeight="1">
      <c r="B107" s="129"/>
      <c r="D107" s="130" t="s">
        <v>223</v>
      </c>
      <c r="E107" s="131"/>
      <c r="F107" s="131"/>
      <c r="G107" s="131"/>
      <c r="H107" s="131"/>
      <c r="I107" s="131"/>
      <c r="J107" s="132">
        <f>J393</f>
        <v>0</v>
      </c>
      <c r="L107" s="129"/>
    </row>
    <row r="108" spans="1:65" s="2" customFormat="1" ht="21.75" hidden="1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4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5" s="2" customFormat="1" ht="6.95" hidden="1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29.25" hidden="1" customHeight="1">
      <c r="A110" s="34"/>
      <c r="B110" s="35"/>
      <c r="C110" s="124" t="s">
        <v>115</v>
      </c>
      <c r="D110" s="34"/>
      <c r="E110" s="34"/>
      <c r="F110" s="34"/>
      <c r="G110" s="34"/>
      <c r="H110" s="34"/>
      <c r="I110" s="34"/>
      <c r="J110" s="133">
        <f>ROUND(J111 + J112 + J113 + J114 + J115 + J116,2)</f>
        <v>0</v>
      </c>
      <c r="K110" s="34"/>
      <c r="L110" s="44"/>
      <c r="N110" s="134" t="s">
        <v>42</v>
      </c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18" hidden="1" customHeight="1">
      <c r="A111" s="34"/>
      <c r="B111" s="135"/>
      <c r="C111" s="136"/>
      <c r="D111" s="251" t="s">
        <v>116</v>
      </c>
      <c r="E111" s="280"/>
      <c r="F111" s="280"/>
      <c r="G111" s="136"/>
      <c r="H111" s="136"/>
      <c r="I111" s="136"/>
      <c r="J111" s="96">
        <v>0</v>
      </c>
      <c r="K111" s="136"/>
      <c r="L111" s="138"/>
      <c r="M111" s="139"/>
      <c r="N111" s="140" t="s">
        <v>43</v>
      </c>
      <c r="O111" s="139"/>
      <c r="P111" s="139"/>
      <c r="Q111" s="139"/>
      <c r="R111" s="139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117</v>
      </c>
      <c r="AZ111" s="139"/>
      <c r="BA111" s="139"/>
      <c r="BB111" s="139"/>
      <c r="BC111" s="139"/>
      <c r="BD111" s="139"/>
      <c r="BE111" s="142">
        <f t="shared" ref="BE111:BE116" si="0">IF(N111="základní",J111,0)</f>
        <v>0</v>
      </c>
      <c r="BF111" s="142">
        <f t="shared" ref="BF111:BF116" si="1">IF(N111="snížená",J111,0)</f>
        <v>0</v>
      </c>
      <c r="BG111" s="142">
        <f t="shared" ref="BG111:BG116" si="2">IF(N111="zákl. přenesená",J111,0)</f>
        <v>0</v>
      </c>
      <c r="BH111" s="142">
        <f t="shared" ref="BH111:BH116" si="3">IF(N111="sníž. přenesená",J111,0)</f>
        <v>0</v>
      </c>
      <c r="BI111" s="142">
        <f t="shared" ref="BI111:BI116" si="4">IF(N111="nulová",J111,0)</f>
        <v>0</v>
      </c>
      <c r="BJ111" s="141" t="s">
        <v>86</v>
      </c>
      <c r="BK111" s="139"/>
      <c r="BL111" s="139"/>
      <c r="BM111" s="139"/>
    </row>
    <row r="112" spans="1:65" s="2" customFormat="1" ht="18" hidden="1" customHeight="1">
      <c r="A112" s="34"/>
      <c r="B112" s="135"/>
      <c r="C112" s="136"/>
      <c r="D112" s="251" t="s">
        <v>118</v>
      </c>
      <c r="E112" s="280"/>
      <c r="F112" s="280"/>
      <c r="G112" s="136"/>
      <c r="H112" s="136"/>
      <c r="I112" s="136"/>
      <c r="J112" s="96">
        <v>0</v>
      </c>
      <c r="K112" s="136"/>
      <c r="L112" s="138"/>
      <c r="M112" s="139"/>
      <c r="N112" s="140" t="s">
        <v>43</v>
      </c>
      <c r="O112" s="139"/>
      <c r="P112" s="139"/>
      <c r="Q112" s="139"/>
      <c r="R112" s="139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117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86</v>
      </c>
      <c r="BK112" s="139"/>
      <c r="BL112" s="139"/>
      <c r="BM112" s="139"/>
    </row>
    <row r="113" spans="1:65" s="2" customFormat="1" ht="18" hidden="1" customHeight="1">
      <c r="A113" s="34"/>
      <c r="B113" s="135"/>
      <c r="C113" s="136"/>
      <c r="D113" s="251" t="s">
        <v>119</v>
      </c>
      <c r="E113" s="280"/>
      <c r="F113" s="280"/>
      <c r="G113" s="136"/>
      <c r="H113" s="136"/>
      <c r="I113" s="136"/>
      <c r="J113" s="96">
        <v>0</v>
      </c>
      <c r="K113" s="136"/>
      <c r="L113" s="138"/>
      <c r="M113" s="139"/>
      <c r="N113" s="140" t="s">
        <v>43</v>
      </c>
      <c r="O113" s="139"/>
      <c r="P113" s="139"/>
      <c r="Q113" s="139"/>
      <c r="R113" s="139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117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86</v>
      </c>
      <c r="BK113" s="139"/>
      <c r="BL113" s="139"/>
      <c r="BM113" s="139"/>
    </row>
    <row r="114" spans="1:65" s="2" customFormat="1" ht="18" hidden="1" customHeight="1">
      <c r="A114" s="34"/>
      <c r="B114" s="135"/>
      <c r="C114" s="136"/>
      <c r="D114" s="251" t="s">
        <v>120</v>
      </c>
      <c r="E114" s="280"/>
      <c r="F114" s="280"/>
      <c r="G114" s="136"/>
      <c r="H114" s="136"/>
      <c r="I114" s="136"/>
      <c r="J114" s="96">
        <v>0</v>
      </c>
      <c r="K114" s="136"/>
      <c r="L114" s="138"/>
      <c r="M114" s="139"/>
      <c r="N114" s="140" t="s">
        <v>43</v>
      </c>
      <c r="O114" s="139"/>
      <c r="P114" s="139"/>
      <c r="Q114" s="139"/>
      <c r="R114" s="139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117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86</v>
      </c>
      <c r="BK114" s="139"/>
      <c r="BL114" s="139"/>
      <c r="BM114" s="139"/>
    </row>
    <row r="115" spans="1:65" s="2" customFormat="1" ht="18" hidden="1" customHeight="1">
      <c r="A115" s="34"/>
      <c r="B115" s="135"/>
      <c r="C115" s="136"/>
      <c r="D115" s="251" t="s">
        <v>121</v>
      </c>
      <c r="E115" s="280"/>
      <c r="F115" s="280"/>
      <c r="G115" s="136"/>
      <c r="H115" s="136"/>
      <c r="I115" s="136"/>
      <c r="J115" s="96">
        <v>0</v>
      </c>
      <c r="K115" s="136"/>
      <c r="L115" s="138"/>
      <c r="M115" s="139"/>
      <c r="N115" s="140" t="s">
        <v>43</v>
      </c>
      <c r="O115" s="139"/>
      <c r="P115" s="139"/>
      <c r="Q115" s="139"/>
      <c r="R115" s="139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117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86</v>
      </c>
      <c r="BK115" s="139"/>
      <c r="BL115" s="139"/>
      <c r="BM115" s="139"/>
    </row>
    <row r="116" spans="1:65" s="2" customFormat="1" ht="18" hidden="1" customHeight="1">
      <c r="A116" s="34"/>
      <c r="B116" s="135"/>
      <c r="C116" s="136"/>
      <c r="D116" s="137" t="s">
        <v>122</v>
      </c>
      <c r="E116" s="136"/>
      <c r="F116" s="136"/>
      <c r="G116" s="136"/>
      <c r="H116" s="136"/>
      <c r="I116" s="136"/>
      <c r="J116" s="96">
        <f>ROUND(J30*T116,2)</f>
        <v>0</v>
      </c>
      <c r="K116" s="136"/>
      <c r="L116" s="138"/>
      <c r="M116" s="139"/>
      <c r="N116" s="140" t="s">
        <v>43</v>
      </c>
      <c r="O116" s="139"/>
      <c r="P116" s="139"/>
      <c r="Q116" s="139"/>
      <c r="R116" s="139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123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86</v>
      </c>
      <c r="BK116" s="139"/>
      <c r="BL116" s="139"/>
      <c r="BM116" s="139"/>
    </row>
    <row r="117" spans="1:65" s="2" customFormat="1" ht="11.25" hidden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9.25" hidden="1" customHeight="1">
      <c r="A118" s="34"/>
      <c r="B118" s="35"/>
      <c r="C118" s="104" t="s">
        <v>100</v>
      </c>
      <c r="D118" s="105"/>
      <c r="E118" s="105"/>
      <c r="F118" s="105"/>
      <c r="G118" s="105"/>
      <c r="H118" s="105"/>
      <c r="I118" s="105"/>
      <c r="J118" s="106">
        <f>ROUND(J96+J110,2)</f>
        <v>0</v>
      </c>
      <c r="K118" s="105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hidden="1" customHeight="1">
      <c r="A119" s="34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ht="11.25" hidden="1"/>
    <row r="121" spans="1:65" ht="11.25" hidden="1"/>
    <row r="122" spans="1:65" ht="11.25" hidden="1"/>
    <row r="123" spans="1:65" s="2" customFormat="1" ht="6.95" customHeight="1">
      <c r="A123" s="34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24.95" customHeight="1">
      <c r="A124" s="34"/>
      <c r="B124" s="35"/>
      <c r="C124" s="21" t="s">
        <v>124</v>
      </c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6.95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12" customHeight="1">
      <c r="A126" s="34"/>
      <c r="B126" s="35"/>
      <c r="C126" s="27" t="s">
        <v>16</v>
      </c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6.5" customHeight="1">
      <c r="A127" s="34"/>
      <c r="B127" s="35"/>
      <c r="C127" s="34"/>
      <c r="D127" s="34"/>
      <c r="E127" s="276" t="str">
        <f>E7</f>
        <v>Parkovací stání na ul. Dlouhá (bytové domy 42-48) v Novém Jičíně</v>
      </c>
      <c r="F127" s="277"/>
      <c r="G127" s="277"/>
      <c r="H127" s="277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2" customHeight="1">
      <c r="A128" s="34"/>
      <c r="B128" s="35"/>
      <c r="C128" s="27" t="s">
        <v>102</v>
      </c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4"/>
      <c r="D129" s="34"/>
      <c r="E129" s="231" t="str">
        <f>E9</f>
        <v>112 - Dlouhá před byt.domy 42-48 - parkovací plochy</v>
      </c>
      <c r="F129" s="278"/>
      <c r="G129" s="278"/>
      <c r="H129" s="278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7" t="s">
        <v>20</v>
      </c>
      <c r="D131" s="34"/>
      <c r="E131" s="34"/>
      <c r="F131" s="25" t="str">
        <f>F12</f>
        <v>Nový Jičín</v>
      </c>
      <c r="G131" s="34"/>
      <c r="H131" s="34"/>
      <c r="I131" s="27" t="s">
        <v>22</v>
      </c>
      <c r="J131" s="57" t="str">
        <f>IF(J12="","",J12)</f>
        <v>15. 3. 2022</v>
      </c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7" t="s">
        <v>24</v>
      </c>
      <c r="D133" s="34"/>
      <c r="E133" s="34"/>
      <c r="F133" s="25" t="str">
        <f>E15</f>
        <v>Město Nový Jičín</v>
      </c>
      <c r="G133" s="34"/>
      <c r="H133" s="34"/>
      <c r="I133" s="27" t="s">
        <v>30</v>
      </c>
      <c r="J133" s="30" t="str">
        <f>E21</f>
        <v>DOPRAPLAN s.r.o.</v>
      </c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7" t="s">
        <v>28</v>
      </c>
      <c r="D134" s="34"/>
      <c r="E134" s="34"/>
      <c r="F134" s="25" t="str">
        <f>IF(E18="","",E18)</f>
        <v>Vyplň údaj</v>
      </c>
      <c r="G134" s="34"/>
      <c r="H134" s="34"/>
      <c r="I134" s="27" t="s">
        <v>33</v>
      </c>
      <c r="J134" s="30" t="str">
        <f>E24</f>
        <v xml:space="preserve"> </v>
      </c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43"/>
      <c r="B136" s="144"/>
      <c r="C136" s="145" t="s">
        <v>125</v>
      </c>
      <c r="D136" s="146" t="s">
        <v>63</v>
      </c>
      <c r="E136" s="146" t="s">
        <v>59</v>
      </c>
      <c r="F136" s="146" t="s">
        <v>60</v>
      </c>
      <c r="G136" s="146" t="s">
        <v>126</v>
      </c>
      <c r="H136" s="146" t="s">
        <v>127</v>
      </c>
      <c r="I136" s="146" t="s">
        <v>128</v>
      </c>
      <c r="J136" s="147" t="s">
        <v>107</v>
      </c>
      <c r="K136" s="148" t="s">
        <v>129</v>
      </c>
      <c r="L136" s="149"/>
      <c r="M136" s="64" t="s">
        <v>1</v>
      </c>
      <c r="N136" s="65" t="s">
        <v>42</v>
      </c>
      <c r="O136" s="65" t="s">
        <v>130</v>
      </c>
      <c r="P136" s="65" t="s">
        <v>131</v>
      </c>
      <c r="Q136" s="65" t="s">
        <v>132</v>
      </c>
      <c r="R136" s="65" t="s">
        <v>133</v>
      </c>
      <c r="S136" s="65" t="s">
        <v>134</v>
      </c>
      <c r="T136" s="66" t="s">
        <v>135</v>
      </c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</row>
    <row r="137" spans="1:65" s="2" customFormat="1" ht="22.9" customHeight="1">
      <c r="A137" s="34"/>
      <c r="B137" s="35"/>
      <c r="C137" s="71" t="s">
        <v>136</v>
      </c>
      <c r="D137" s="34"/>
      <c r="E137" s="34"/>
      <c r="F137" s="34"/>
      <c r="G137" s="34"/>
      <c r="H137" s="34"/>
      <c r="I137" s="34"/>
      <c r="J137" s="150">
        <f>BK137</f>
        <v>0</v>
      </c>
      <c r="K137" s="34"/>
      <c r="L137" s="35"/>
      <c r="M137" s="67"/>
      <c r="N137" s="58"/>
      <c r="O137" s="68"/>
      <c r="P137" s="151">
        <f>P138+P384</f>
        <v>0</v>
      </c>
      <c r="Q137" s="68"/>
      <c r="R137" s="151">
        <f>R138+R384</f>
        <v>150.78303500000001</v>
      </c>
      <c r="S137" s="68"/>
      <c r="T137" s="152">
        <f>T138+T384</f>
        <v>194.792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77</v>
      </c>
      <c r="AU137" s="17" t="s">
        <v>109</v>
      </c>
      <c r="BK137" s="153">
        <f>BK138+BK384</f>
        <v>0</v>
      </c>
    </row>
    <row r="138" spans="1:65" s="12" customFormat="1" ht="25.9" customHeight="1">
      <c r="B138" s="154"/>
      <c r="D138" s="155" t="s">
        <v>77</v>
      </c>
      <c r="E138" s="156" t="s">
        <v>224</v>
      </c>
      <c r="F138" s="156" t="s">
        <v>225</v>
      </c>
      <c r="I138" s="157"/>
      <c r="J138" s="158">
        <f>BK138</f>
        <v>0</v>
      </c>
      <c r="L138" s="154"/>
      <c r="M138" s="159"/>
      <c r="N138" s="160"/>
      <c r="O138" s="160"/>
      <c r="P138" s="161">
        <f>P139+P186+P202+P254+P289+P346+P381</f>
        <v>0</v>
      </c>
      <c r="Q138" s="160"/>
      <c r="R138" s="161">
        <f>R139+R186+R202+R254+R289+R346+R381</f>
        <v>149.644115</v>
      </c>
      <c r="S138" s="160"/>
      <c r="T138" s="162">
        <f>T139+T186+T202+T254+T289+T346+T381</f>
        <v>194.792</v>
      </c>
      <c r="AR138" s="155" t="s">
        <v>86</v>
      </c>
      <c r="AT138" s="163" t="s">
        <v>77</v>
      </c>
      <c r="AU138" s="163" t="s">
        <v>78</v>
      </c>
      <c r="AY138" s="155" t="s">
        <v>139</v>
      </c>
      <c r="BK138" s="164">
        <f>BK139+BK186+BK202+BK254+BK289+BK346+BK381</f>
        <v>0</v>
      </c>
    </row>
    <row r="139" spans="1:65" s="12" customFormat="1" ht="22.9" customHeight="1">
      <c r="B139" s="154"/>
      <c r="D139" s="155" t="s">
        <v>77</v>
      </c>
      <c r="E139" s="165" t="s">
        <v>86</v>
      </c>
      <c r="F139" s="165" t="s">
        <v>226</v>
      </c>
      <c r="I139" s="157"/>
      <c r="J139" s="166">
        <f>BK139</f>
        <v>0</v>
      </c>
      <c r="L139" s="154"/>
      <c r="M139" s="159"/>
      <c r="N139" s="160"/>
      <c r="O139" s="160"/>
      <c r="P139" s="161">
        <f>SUM(P140:P185)</f>
        <v>0</v>
      </c>
      <c r="Q139" s="160"/>
      <c r="R139" s="161">
        <f>SUM(R140:R185)</f>
        <v>47.901140000000005</v>
      </c>
      <c r="S139" s="160"/>
      <c r="T139" s="162">
        <f>SUM(T140:T185)</f>
        <v>194.01000000000002</v>
      </c>
      <c r="AR139" s="155" t="s">
        <v>86</v>
      </c>
      <c r="AT139" s="163" t="s">
        <v>77</v>
      </c>
      <c r="AU139" s="163" t="s">
        <v>86</v>
      </c>
      <c r="AY139" s="155" t="s">
        <v>139</v>
      </c>
      <c r="BK139" s="164">
        <f>SUM(BK140:BK185)</f>
        <v>0</v>
      </c>
    </row>
    <row r="140" spans="1:65" s="2" customFormat="1" ht="24.2" customHeight="1">
      <c r="A140" s="34"/>
      <c r="B140" s="135"/>
      <c r="C140" s="167" t="s">
        <v>86</v>
      </c>
      <c r="D140" s="167" t="s">
        <v>142</v>
      </c>
      <c r="E140" s="168" t="s">
        <v>227</v>
      </c>
      <c r="F140" s="169" t="s">
        <v>228</v>
      </c>
      <c r="G140" s="170" t="s">
        <v>229</v>
      </c>
      <c r="H140" s="171">
        <v>124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43</v>
      </c>
      <c r="O140" s="60"/>
      <c r="P140" s="177">
        <f>O140*H140</f>
        <v>0</v>
      </c>
      <c r="Q140" s="177">
        <v>0</v>
      </c>
      <c r="R140" s="177">
        <f>Q140*H140</f>
        <v>0</v>
      </c>
      <c r="S140" s="177">
        <v>0.29499999999999998</v>
      </c>
      <c r="T140" s="178">
        <f>S140*H140</f>
        <v>36.58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161</v>
      </c>
      <c r="AT140" s="179" t="s">
        <v>142</v>
      </c>
      <c r="AU140" s="179" t="s">
        <v>88</v>
      </c>
      <c r="AY140" s="17" t="s">
        <v>139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17" t="s">
        <v>86</v>
      </c>
      <c r="BK140" s="100">
        <f>ROUND(I140*H140,2)</f>
        <v>0</v>
      </c>
      <c r="BL140" s="17" t="s">
        <v>161</v>
      </c>
      <c r="BM140" s="179" t="s">
        <v>230</v>
      </c>
    </row>
    <row r="141" spans="1:65" s="2" customFormat="1" ht="39">
      <c r="A141" s="34"/>
      <c r="B141" s="35"/>
      <c r="C141" s="34"/>
      <c r="D141" s="180" t="s">
        <v>148</v>
      </c>
      <c r="E141" s="34"/>
      <c r="F141" s="181" t="s">
        <v>231</v>
      </c>
      <c r="G141" s="34"/>
      <c r="H141" s="34"/>
      <c r="I141" s="136"/>
      <c r="J141" s="34"/>
      <c r="K141" s="34"/>
      <c r="L141" s="35"/>
      <c r="M141" s="182"/>
      <c r="N141" s="183"/>
      <c r="O141" s="60"/>
      <c r="P141" s="60"/>
      <c r="Q141" s="60"/>
      <c r="R141" s="60"/>
      <c r="S141" s="60"/>
      <c r="T141" s="6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148</v>
      </c>
      <c r="AU141" s="17" t="s">
        <v>88</v>
      </c>
    </row>
    <row r="142" spans="1:65" s="13" customFormat="1" ht="22.5">
      <c r="B142" s="184"/>
      <c r="D142" s="180" t="s">
        <v>150</v>
      </c>
      <c r="E142" s="185" t="s">
        <v>211</v>
      </c>
      <c r="F142" s="186" t="s">
        <v>232</v>
      </c>
      <c r="H142" s="187">
        <v>124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150</v>
      </c>
      <c r="AU142" s="185" t="s">
        <v>88</v>
      </c>
      <c r="AV142" s="13" t="s">
        <v>88</v>
      </c>
      <c r="AW142" s="13" t="s">
        <v>32</v>
      </c>
      <c r="AX142" s="13" t="s">
        <v>86</v>
      </c>
      <c r="AY142" s="185" t="s">
        <v>139</v>
      </c>
    </row>
    <row r="143" spans="1:65" s="2" customFormat="1" ht="24.2" customHeight="1">
      <c r="A143" s="34"/>
      <c r="B143" s="135"/>
      <c r="C143" s="167" t="s">
        <v>88</v>
      </c>
      <c r="D143" s="167" t="s">
        <v>142</v>
      </c>
      <c r="E143" s="168" t="s">
        <v>233</v>
      </c>
      <c r="F143" s="169" t="s">
        <v>234</v>
      </c>
      <c r="G143" s="170" t="s">
        <v>229</v>
      </c>
      <c r="H143" s="171">
        <v>188.8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43</v>
      </c>
      <c r="O143" s="60"/>
      <c r="P143" s="177">
        <f>O143*H143</f>
        <v>0</v>
      </c>
      <c r="Q143" s="177">
        <v>0</v>
      </c>
      <c r="R143" s="177">
        <f>Q143*H143</f>
        <v>0</v>
      </c>
      <c r="S143" s="177">
        <v>0.44</v>
      </c>
      <c r="T143" s="178">
        <f>S143*H143</f>
        <v>83.072000000000003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161</v>
      </c>
      <c r="AT143" s="179" t="s">
        <v>142</v>
      </c>
      <c r="AU143" s="179" t="s">
        <v>88</v>
      </c>
      <c r="AY143" s="17" t="s">
        <v>139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17" t="s">
        <v>86</v>
      </c>
      <c r="BK143" s="100">
        <f>ROUND(I143*H143,2)</f>
        <v>0</v>
      </c>
      <c r="BL143" s="17" t="s">
        <v>161</v>
      </c>
      <c r="BM143" s="179" t="s">
        <v>235</v>
      </c>
    </row>
    <row r="144" spans="1:65" s="2" customFormat="1" ht="39">
      <c r="A144" s="34"/>
      <c r="B144" s="35"/>
      <c r="C144" s="34"/>
      <c r="D144" s="180" t="s">
        <v>148</v>
      </c>
      <c r="E144" s="34"/>
      <c r="F144" s="181" t="s">
        <v>236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148</v>
      </c>
      <c r="AU144" s="17" t="s">
        <v>88</v>
      </c>
    </row>
    <row r="145" spans="1:65" s="13" customFormat="1" ht="11.25">
      <c r="B145" s="184"/>
      <c r="D145" s="180" t="s">
        <v>150</v>
      </c>
      <c r="E145" s="185" t="s">
        <v>1</v>
      </c>
      <c r="F145" s="186" t="s">
        <v>237</v>
      </c>
      <c r="H145" s="187">
        <v>124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150</v>
      </c>
      <c r="AU145" s="185" t="s">
        <v>88</v>
      </c>
      <c r="AV145" s="13" t="s">
        <v>88</v>
      </c>
      <c r="AW145" s="13" t="s">
        <v>32</v>
      </c>
      <c r="AX145" s="13" t="s">
        <v>78</v>
      </c>
      <c r="AY145" s="185" t="s">
        <v>139</v>
      </c>
    </row>
    <row r="146" spans="1:65" s="13" customFormat="1" ht="11.25">
      <c r="B146" s="184"/>
      <c r="D146" s="180" t="s">
        <v>150</v>
      </c>
      <c r="E146" s="185" t="s">
        <v>1</v>
      </c>
      <c r="F146" s="186" t="s">
        <v>238</v>
      </c>
      <c r="H146" s="187">
        <v>64.8</v>
      </c>
      <c r="I146" s="188"/>
      <c r="L146" s="184"/>
      <c r="M146" s="189"/>
      <c r="N146" s="190"/>
      <c r="O146" s="190"/>
      <c r="P146" s="190"/>
      <c r="Q146" s="190"/>
      <c r="R146" s="190"/>
      <c r="S146" s="190"/>
      <c r="T146" s="191"/>
      <c r="AT146" s="185" t="s">
        <v>150</v>
      </c>
      <c r="AU146" s="185" t="s">
        <v>88</v>
      </c>
      <c r="AV146" s="13" t="s">
        <v>88</v>
      </c>
      <c r="AW146" s="13" t="s">
        <v>32</v>
      </c>
      <c r="AX146" s="13" t="s">
        <v>78</v>
      </c>
      <c r="AY146" s="185" t="s">
        <v>139</v>
      </c>
    </row>
    <row r="147" spans="1:65" s="14" customFormat="1" ht="11.25">
      <c r="B147" s="196"/>
      <c r="D147" s="180" t="s">
        <v>150</v>
      </c>
      <c r="E147" s="197" t="s">
        <v>202</v>
      </c>
      <c r="F147" s="198" t="s">
        <v>239</v>
      </c>
      <c r="H147" s="199">
        <v>188.8</v>
      </c>
      <c r="I147" s="200"/>
      <c r="L147" s="196"/>
      <c r="M147" s="201"/>
      <c r="N147" s="202"/>
      <c r="O147" s="202"/>
      <c r="P147" s="202"/>
      <c r="Q147" s="202"/>
      <c r="R147" s="202"/>
      <c r="S147" s="202"/>
      <c r="T147" s="203"/>
      <c r="AT147" s="197" t="s">
        <v>150</v>
      </c>
      <c r="AU147" s="197" t="s">
        <v>88</v>
      </c>
      <c r="AV147" s="14" t="s">
        <v>161</v>
      </c>
      <c r="AW147" s="14" t="s">
        <v>32</v>
      </c>
      <c r="AX147" s="14" t="s">
        <v>86</v>
      </c>
      <c r="AY147" s="197" t="s">
        <v>139</v>
      </c>
    </row>
    <row r="148" spans="1:65" s="2" customFormat="1" ht="24.2" customHeight="1">
      <c r="A148" s="34"/>
      <c r="B148" s="135"/>
      <c r="C148" s="167" t="s">
        <v>156</v>
      </c>
      <c r="D148" s="167" t="s">
        <v>142</v>
      </c>
      <c r="E148" s="168" t="s">
        <v>240</v>
      </c>
      <c r="F148" s="169" t="s">
        <v>241</v>
      </c>
      <c r="G148" s="170" t="s">
        <v>229</v>
      </c>
      <c r="H148" s="171">
        <v>64.8</v>
      </c>
      <c r="I148" s="172"/>
      <c r="J148" s="173">
        <f>ROUND(I148*H148,2)</f>
        <v>0</v>
      </c>
      <c r="K148" s="174"/>
      <c r="L148" s="35"/>
      <c r="M148" s="175" t="s">
        <v>1</v>
      </c>
      <c r="N148" s="176" t="s">
        <v>43</v>
      </c>
      <c r="O148" s="60"/>
      <c r="P148" s="177">
        <f>O148*H148</f>
        <v>0</v>
      </c>
      <c r="Q148" s="177">
        <v>0</v>
      </c>
      <c r="R148" s="177">
        <f>Q148*H148</f>
        <v>0</v>
      </c>
      <c r="S148" s="177">
        <v>0.22</v>
      </c>
      <c r="T148" s="178">
        <f>S148*H148</f>
        <v>14.256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161</v>
      </c>
      <c r="AT148" s="179" t="s">
        <v>142</v>
      </c>
      <c r="AU148" s="179" t="s">
        <v>88</v>
      </c>
      <c r="AY148" s="17" t="s">
        <v>139</v>
      </c>
      <c r="BE148" s="100">
        <f>IF(N148="základní",J148,0)</f>
        <v>0</v>
      </c>
      <c r="BF148" s="100">
        <f>IF(N148="snížená",J148,0)</f>
        <v>0</v>
      </c>
      <c r="BG148" s="100">
        <f>IF(N148="zákl. přenesená",J148,0)</f>
        <v>0</v>
      </c>
      <c r="BH148" s="100">
        <f>IF(N148="sníž. přenesená",J148,0)</f>
        <v>0</v>
      </c>
      <c r="BI148" s="100">
        <f>IF(N148="nulová",J148,0)</f>
        <v>0</v>
      </c>
      <c r="BJ148" s="17" t="s">
        <v>86</v>
      </c>
      <c r="BK148" s="100">
        <f>ROUND(I148*H148,2)</f>
        <v>0</v>
      </c>
      <c r="BL148" s="17" t="s">
        <v>161</v>
      </c>
      <c r="BM148" s="179" t="s">
        <v>242</v>
      </c>
    </row>
    <row r="149" spans="1:65" s="2" customFormat="1" ht="39">
      <c r="A149" s="34"/>
      <c r="B149" s="35"/>
      <c r="C149" s="34"/>
      <c r="D149" s="180" t="s">
        <v>148</v>
      </c>
      <c r="E149" s="34"/>
      <c r="F149" s="181" t="s">
        <v>243</v>
      </c>
      <c r="G149" s="34"/>
      <c r="H149" s="34"/>
      <c r="I149" s="136"/>
      <c r="J149" s="34"/>
      <c r="K149" s="34"/>
      <c r="L149" s="35"/>
      <c r="M149" s="182"/>
      <c r="N149" s="183"/>
      <c r="O149" s="60"/>
      <c r="P149" s="60"/>
      <c r="Q149" s="60"/>
      <c r="R149" s="60"/>
      <c r="S149" s="60"/>
      <c r="T149" s="6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148</v>
      </c>
      <c r="AU149" s="17" t="s">
        <v>88</v>
      </c>
    </row>
    <row r="150" spans="1:65" s="13" customFormat="1" ht="11.25">
      <c r="B150" s="184"/>
      <c r="D150" s="180" t="s">
        <v>150</v>
      </c>
      <c r="E150" s="185" t="s">
        <v>206</v>
      </c>
      <c r="F150" s="186" t="s">
        <v>244</v>
      </c>
      <c r="H150" s="187">
        <v>64.8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5" t="s">
        <v>150</v>
      </c>
      <c r="AU150" s="185" t="s">
        <v>88</v>
      </c>
      <c r="AV150" s="13" t="s">
        <v>88</v>
      </c>
      <c r="AW150" s="13" t="s">
        <v>32</v>
      </c>
      <c r="AX150" s="13" t="s">
        <v>86</v>
      </c>
      <c r="AY150" s="185" t="s">
        <v>139</v>
      </c>
    </row>
    <row r="151" spans="1:65" s="2" customFormat="1" ht="33" customHeight="1">
      <c r="A151" s="34"/>
      <c r="B151" s="135"/>
      <c r="C151" s="167" t="s">
        <v>161</v>
      </c>
      <c r="D151" s="167" t="s">
        <v>142</v>
      </c>
      <c r="E151" s="168" t="s">
        <v>245</v>
      </c>
      <c r="F151" s="169" t="s">
        <v>246</v>
      </c>
      <c r="G151" s="170" t="s">
        <v>229</v>
      </c>
      <c r="H151" s="171">
        <v>422.8</v>
      </c>
      <c r="I151" s="172"/>
      <c r="J151" s="173">
        <f>ROUND(I151*H151,2)</f>
        <v>0</v>
      </c>
      <c r="K151" s="174"/>
      <c r="L151" s="35"/>
      <c r="M151" s="175" t="s">
        <v>1</v>
      </c>
      <c r="N151" s="176" t="s">
        <v>43</v>
      </c>
      <c r="O151" s="60"/>
      <c r="P151" s="177">
        <f>O151*H151</f>
        <v>0</v>
      </c>
      <c r="Q151" s="177">
        <v>5.0000000000000002E-5</v>
      </c>
      <c r="R151" s="177">
        <f>Q151*H151</f>
        <v>2.1140000000000003E-2</v>
      </c>
      <c r="S151" s="177">
        <v>0.115</v>
      </c>
      <c r="T151" s="178">
        <f>S151*H151</f>
        <v>48.622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161</v>
      </c>
      <c r="AT151" s="179" t="s">
        <v>142</v>
      </c>
      <c r="AU151" s="179" t="s">
        <v>88</v>
      </c>
      <c r="AY151" s="17" t="s">
        <v>139</v>
      </c>
      <c r="BE151" s="100">
        <f>IF(N151="základní",J151,0)</f>
        <v>0</v>
      </c>
      <c r="BF151" s="100">
        <f>IF(N151="snížená",J151,0)</f>
        <v>0</v>
      </c>
      <c r="BG151" s="100">
        <f>IF(N151="zákl. přenesená",J151,0)</f>
        <v>0</v>
      </c>
      <c r="BH151" s="100">
        <f>IF(N151="sníž. přenesená",J151,0)</f>
        <v>0</v>
      </c>
      <c r="BI151" s="100">
        <f>IF(N151="nulová",J151,0)</f>
        <v>0</v>
      </c>
      <c r="BJ151" s="17" t="s">
        <v>86</v>
      </c>
      <c r="BK151" s="100">
        <f>ROUND(I151*H151,2)</f>
        <v>0</v>
      </c>
      <c r="BL151" s="17" t="s">
        <v>161</v>
      </c>
      <c r="BM151" s="179" t="s">
        <v>247</v>
      </c>
    </row>
    <row r="152" spans="1:65" s="2" customFormat="1" ht="29.25">
      <c r="A152" s="34"/>
      <c r="B152" s="35"/>
      <c r="C152" s="34"/>
      <c r="D152" s="180" t="s">
        <v>148</v>
      </c>
      <c r="E152" s="34"/>
      <c r="F152" s="181" t="s">
        <v>248</v>
      </c>
      <c r="G152" s="34"/>
      <c r="H152" s="34"/>
      <c r="I152" s="136"/>
      <c r="J152" s="34"/>
      <c r="K152" s="34"/>
      <c r="L152" s="35"/>
      <c r="M152" s="182"/>
      <c r="N152" s="183"/>
      <c r="O152" s="60"/>
      <c r="P152" s="60"/>
      <c r="Q152" s="60"/>
      <c r="R152" s="60"/>
      <c r="S152" s="60"/>
      <c r="T152" s="61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148</v>
      </c>
      <c r="AU152" s="17" t="s">
        <v>88</v>
      </c>
    </row>
    <row r="153" spans="1:65" s="13" customFormat="1" ht="11.25">
      <c r="B153" s="184"/>
      <c r="D153" s="180" t="s">
        <v>150</v>
      </c>
      <c r="E153" s="185" t="s">
        <v>209</v>
      </c>
      <c r="F153" s="186" t="s">
        <v>249</v>
      </c>
      <c r="H153" s="187">
        <v>422.8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150</v>
      </c>
      <c r="AU153" s="185" t="s">
        <v>88</v>
      </c>
      <c r="AV153" s="13" t="s">
        <v>88</v>
      </c>
      <c r="AW153" s="13" t="s">
        <v>32</v>
      </c>
      <c r="AX153" s="13" t="s">
        <v>86</v>
      </c>
      <c r="AY153" s="185" t="s">
        <v>139</v>
      </c>
    </row>
    <row r="154" spans="1:65" s="2" customFormat="1" ht="16.5" customHeight="1">
      <c r="A154" s="34"/>
      <c r="B154" s="135"/>
      <c r="C154" s="167" t="s">
        <v>138</v>
      </c>
      <c r="D154" s="167" t="s">
        <v>142</v>
      </c>
      <c r="E154" s="168" t="s">
        <v>250</v>
      </c>
      <c r="F154" s="169" t="s">
        <v>251</v>
      </c>
      <c r="G154" s="170" t="s">
        <v>252</v>
      </c>
      <c r="H154" s="171">
        <v>56</v>
      </c>
      <c r="I154" s="172"/>
      <c r="J154" s="173">
        <f>ROUND(I154*H154,2)</f>
        <v>0</v>
      </c>
      <c r="K154" s="174"/>
      <c r="L154" s="35"/>
      <c r="M154" s="175" t="s">
        <v>1</v>
      </c>
      <c r="N154" s="176" t="s">
        <v>43</v>
      </c>
      <c r="O154" s="60"/>
      <c r="P154" s="177">
        <f>O154*H154</f>
        <v>0</v>
      </c>
      <c r="Q154" s="177">
        <v>0</v>
      </c>
      <c r="R154" s="177">
        <f>Q154*H154</f>
        <v>0</v>
      </c>
      <c r="S154" s="177">
        <v>0.20499999999999999</v>
      </c>
      <c r="T154" s="178">
        <f>S154*H154</f>
        <v>11.479999999999999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161</v>
      </c>
      <c r="AT154" s="179" t="s">
        <v>142</v>
      </c>
      <c r="AU154" s="179" t="s">
        <v>88</v>
      </c>
      <c r="AY154" s="17" t="s">
        <v>139</v>
      </c>
      <c r="BE154" s="100">
        <f>IF(N154="základní",J154,0)</f>
        <v>0</v>
      </c>
      <c r="BF154" s="100">
        <f>IF(N154="snížená",J154,0)</f>
        <v>0</v>
      </c>
      <c r="BG154" s="100">
        <f>IF(N154="zákl. přenesená",J154,0)</f>
        <v>0</v>
      </c>
      <c r="BH154" s="100">
        <f>IF(N154="sníž. přenesená",J154,0)</f>
        <v>0</v>
      </c>
      <c r="BI154" s="100">
        <f>IF(N154="nulová",J154,0)</f>
        <v>0</v>
      </c>
      <c r="BJ154" s="17" t="s">
        <v>86</v>
      </c>
      <c r="BK154" s="100">
        <f>ROUND(I154*H154,2)</f>
        <v>0</v>
      </c>
      <c r="BL154" s="17" t="s">
        <v>161</v>
      </c>
      <c r="BM154" s="179" t="s">
        <v>253</v>
      </c>
    </row>
    <row r="155" spans="1:65" s="2" customFormat="1" ht="29.25">
      <c r="A155" s="34"/>
      <c r="B155" s="35"/>
      <c r="C155" s="34"/>
      <c r="D155" s="180" t="s">
        <v>148</v>
      </c>
      <c r="E155" s="34"/>
      <c r="F155" s="181" t="s">
        <v>254</v>
      </c>
      <c r="G155" s="34"/>
      <c r="H155" s="34"/>
      <c r="I155" s="136"/>
      <c r="J155" s="34"/>
      <c r="K155" s="34"/>
      <c r="L155" s="35"/>
      <c r="M155" s="182"/>
      <c r="N155" s="183"/>
      <c r="O155" s="60"/>
      <c r="P155" s="60"/>
      <c r="Q155" s="60"/>
      <c r="R155" s="60"/>
      <c r="S155" s="60"/>
      <c r="T155" s="6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148</v>
      </c>
      <c r="AU155" s="17" t="s">
        <v>88</v>
      </c>
    </row>
    <row r="156" spans="1:65" s="13" customFormat="1" ht="11.25">
      <c r="B156" s="184"/>
      <c r="D156" s="180" t="s">
        <v>150</v>
      </c>
      <c r="E156" s="185" t="s">
        <v>193</v>
      </c>
      <c r="F156" s="186" t="s">
        <v>255</v>
      </c>
      <c r="H156" s="187">
        <v>56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150</v>
      </c>
      <c r="AU156" s="185" t="s">
        <v>88</v>
      </c>
      <c r="AV156" s="13" t="s">
        <v>88</v>
      </c>
      <c r="AW156" s="13" t="s">
        <v>32</v>
      </c>
      <c r="AX156" s="13" t="s">
        <v>86</v>
      </c>
      <c r="AY156" s="185" t="s">
        <v>139</v>
      </c>
    </row>
    <row r="157" spans="1:65" s="2" customFormat="1" ht="33" customHeight="1">
      <c r="A157" s="34"/>
      <c r="B157" s="135"/>
      <c r="C157" s="167" t="s">
        <v>170</v>
      </c>
      <c r="D157" s="167" t="s">
        <v>142</v>
      </c>
      <c r="E157" s="168" t="s">
        <v>256</v>
      </c>
      <c r="F157" s="169" t="s">
        <v>257</v>
      </c>
      <c r="G157" s="170" t="s">
        <v>258</v>
      </c>
      <c r="H157" s="171">
        <v>29.324999999999999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43</v>
      </c>
      <c r="O157" s="60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161</v>
      </c>
      <c r="AT157" s="179" t="s">
        <v>142</v>
      </c>
      <c r="AU157" s="179" t="s">
        <v>88</v>
      </c>
      <c r="AY157" s="17" t="s">
        <v>139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17" t="s">
        <v>86</v>
      </c>
      <c r="BK157" s="100">
        <f>ROUND(I157*H157,2)</f>
        <v>0</v>
      </c>
      <c r="BL157" s="17" t="s">
        <v>161</v>
      </c>
      <c r="BM157" s="179" t="s">
        <v>259</v>
      </c>
    </row>
    <row r="158" spans="1:65" s="2" customFormat="1" ht="19.5">
      <c r="A158" s="34"/>
      <c r="B158" s="35"/>
      <c r="C158" s="34"/>
      <c r="D158" s="180" t="s">
        <v>148</v>
      </c>
      <c r="E158" s="34"/>
      <c r="F158" s="181" t="s">
        <v>260</v>
      </c>
      <c r="G158" s="34"/>
      <c r="H158" s="34"/>
      <c r="I158" s="136"/>
      <c r="J158" s="34"/>
      <c r="K158" s="34"/>
      <c r="L158" s="35"/>
      <c r="M158" s="182"/>
      <c r="N158" s="183"/>
      <c r="O158" s="60"/>
      <c r="P158" s="60"/>
      <c r="Q158" s="60"/>
      <c r="R158" s="60"/>
      <c r="S158" s="60"/>
      <c r="T158" s="6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148</v>
      </c>
      <c r="AU158" s="17" t="s">
        <v>88</v>
      </c>
    </row>
    <row r="159" spans="1:65" s="13" customFormat="1" ht="22.5">
      <c r="B159" s="184"/>
      <c r="D159" s="180" t="s">
        <v>150</v>
      </c>
      <c r="E159" s="185" t="s">
        <v>1</v>
      </c>
      <c r="F159" s="186" t="s">
        <v>261</v>
      </c>
      <c r="H159" s="187">
        <v>25.2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150</v>
      </c>
      <c r="AU159" s="185" t="s">
        <v>88</v>
      </c>
      <c r="AV159" s="13" t="s">
        <v>88</v>
      </c>
      <c r="AW159" s="13" t="s">
        <v>32</v>
      </c>
      <c r="AX159" s="13" t="s">
        <v>78</v>
      </c>
      <c r="AY159" s="185" t="s">
        <v>139</v>
      </c>
    </row>
    <row r="160" spans="1:65" s="13" customFormat="1" ht="22.5">
      <c r="B160" s="184"/>
      <c r="D160" s="180" t="s">
        <v>150</v>
      </c>
      <c r="E160" s="185" t="s">
        <v>1</v>
      </c>
      <c r="F160" s="186" t="s">
        <v>262</v>
      </c>
      <c r="H160" s="187">
        <v>4.125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150</v>
      </c>
      <c r="AU160" s="185" t="s">
        <v>88</v>
      </c>
      <c r="AV160" s="13" t="s">
        <v>88</v>
      </c>
      <c r="AW160" s="13" t="s">
        <v>32</v>
      </c>
      <c r="AX160" s="13" t="s">
        <v>78</v>
      </c>
      <c r="AY160" s="185" t="s">
        <v>139</v>
      </c>
    </row>
    <row r="161" spans="1:65" s="14" customFormat="1" ht="11.25">
      <c r="B161" s="196"/>
      <c r="D161" s="180" t="s">
        <v>150</v>
      </c>
      <c r="E161" s="197" t="s">
        <v>196</v>
      </c>
      <c r="F161" s="198" t="s">
        <v>239</v>
      </c>
      <c r="H161" s="199">
        <v>29.324999999999999</v>
      </c>
      <c r="I161" s="200"/>
      <c r="L161" s="196"/>
      <c r="M161" s="201"/>
      <c r="N161" s="202"/>
      <c r="O161" s="202"/>
      <c r="P161" s="202"/>
      <c r="Q161" s="202"/>
      <c r="R161" s="202"/>
      <c r="S161" s="202"/>
      <c r="T161" s="203"/>
      <c r="AT161" s="197" t="s">
        <v>150</v>
      </c>
      <c r="AU161" s="197" t="s">
        <v>88</v>
      </c>
      <c r="AV161" s="14" t="s">
        <v>161</v>
      </c>
      <c r="AW161" s="14" t="s">
        <v>32</v>
      </c>
      <c r="AX161" s="14" t="s">
        <v>86</v>
      </c>
      <c r="AY161" s="197" t="s">
        <v>139</v>
      </c>
    </row>
    <row r="162" spans="1:65" s="2" customFormat="1" ht="37.9" customHeight="1">
      <c r="A162" s="34"/>
      <c r="B162" s="135"/>
      <c r="C162" s="167" t="s">
        <v>176</v>
      </c>
      <c r="D162" s="167" t="s">
        <v>142</v>
      </c>
      <c r="E162" s="168" t="s">
        <v>263</v>
      </c>
      <c r="F162" s="169" t="s">
        <v>264</v>
      </c>
      <c r="G162" s="170" t="s">
        <v>258</v>
      </c>
      <c r="H162" s="171">
        <v>29.324999999999999</v>
      </c>
      <c r="I162" s="172"/>
      <c r="J162" s="173">
        <f>ROUND(I162*H162,2)</f>
        <v>0</v>
      </c>
      <c r="K162" s="174"/>
      <c r="L162" s="35"/>
      <c r="M162" s="175" t="s">
        <v>1</v>
      </c>
      <c r="N162" s="176" t="s">
        <v>43</v>
      </c>
      <c r="O162" s="60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161</v>
      </c>
      <c r="AT162" s="179" t="s">
        <v>142</v>
      </c>
      <c r="AU162" s="179" t="s">
        <v>88</v>
      </c>
      <c r="AY162" s="17" t="s">
        <v>139</v>
      </c>
      <c r="BE162" s="100">
        <f>IF(N162="základní",J162,0)</f>
        <v>0</v>
      </c>
      <c r="BF162" s="100">
        <f>IF(N162="snížená",J162,0)</f>
        <v>0</v>
      </c>
      <c r="BG162" s="100">
        <f>IF(N162="zákl. přenesená",J162,0)</f>
        <v>0</v>
      </c>
      <c r="BH162" s="100">
        <f>IF(N162="sníž. přenesená",J162,0)</f>
        <v>0</v>
      </c>
      <c r="BI162" s="100">
        <f>IF(N162="nulová",J162,0)</f>
        <v>0</v>
      </c>
      <c r="BJ162" s="17" t="s">
        <v>86</v>
      </c>
      <c r="BK162" s="100">
        <f>ROUND(I162*H162,2)</f>
        <v>0</v>
      </c>
      <c r="BL162" s="17" t="s">
        <v>161</v>
      </c>
      <c r="BM162" s="179" t="s">
        <v>265</v>
      </c>
    </row>
    <row r="163" spans="1:65" s="2" customFormat="1" ht="39">
      <c r="A163" s="34"/>
      <c r="B163" s="35"/>
      <c r="C163" s="34"/>
      <c r="D163" s="180" t="s">
        <v>148</v>
      </c>
      <c r="E163" s="34"/>
      <c r="F163" s="181" t="s">
        <v>266</v>
      </c>
      <c r="G163" s="34"/>
      <c r="H163" s="34"/>
      <c r="I163" s="136"/>
      <c r="J163" s="34"/>
      <c r="K163" s="34"/>
      <c r="L163" s="35"/>
      <c r="M163" s="182"/>
      <c r="N163" s="183"/>
      <c r="O163" s="60"/>
      <c r="P163" s="60"/>
      <c r="Q163" s="60"/>
      <c r="R163" s="60"/>
      <c r="S163" s="60"/>
      <c r="T163" s="6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148</v>
      </c>
      <c r="AU163" s="17" t="s">
        <v>88</v>
      </c>
    </row>
    <row r="164" spans="1:65" s="15" customFormat="1" ht="11.25">
      <c r="B164" s="204"/>
      <c r="D164" s="180" t="s">
        <v>150</v>
      </c>
      <c r="E164" s="205" t="s">
        <v>1</v>
      </c>
      <c r="F164" s="206" t="s">
        <v>267</v>
      </c>
      <c r="H164" s="205" t="s">
        <v>1</v>
      </c>
      <c r="I164" s="207"/>
      <c r="L164" s="204"/>
      <c r="M164" s="208"/>
      <c r="N164" s="209"/>
      <c r="O164" s="209"/>
      <c r="P164" s="209"/>
      <c r="Q164" s="209"/>
      <c r="R164" s="209"/>
      <c r="S164" s="209"/>
      <c r="T164" s="210"/>
      <c r="AT164" s="205" t="s">
        <v>150</v>
      </c>
      <c r="AU164" s="205" t="s">
        <v>88</v>
      </c>
      <c r="AV164" s="15" t="s">
        <v>86</v>
      </c>
      <c r="AW164" s="15" t="s">
        <v>32</v>
      </c>
      <c r="AX164" s="15" t="s">
        <v>78</v>
      </c>
      <c r="AY164" s="205" t="s">
        <v>139</v>
      </c>
    </row>
    <row r="165" spans="1:65" s="13" customFormat="1" ht="11.25">
      <c r="B165" s="184"/>
      <c r="D165" s="180" t="s">
        <v>150</v>
      </c>
      <c r="E165" s="185" t="s">
        <v>1</v>
      </c>
      <c r="F165" s="186" t="s">
        <v>196</v>
      </c>
      <c r="H165" s="187">
        <v>29.324999999999999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150</v>
      </c>
      <c r="AU165" s="185" t="s">
        <v>88</v>
      </c>
      <c r="AV165" s="13" t="s">
        <v>88</v>
      </c>
      <c r="AW165" s="13" t="s">
        <v>32</v>
      </c>
      <c r="AX165" s="13" t="s">
        <v>78</v>
      </c>
      <c r="AY165" s="185" t="s">
        <v>139</v>
      </c>
    </row>
    <row r="166" spans="1:65" s="14" customFormat="1" ht="11.25">
      <c r="B166" s="196"/>
      <c r="D166" s="180" t="s">
        <v>150</v>
      </c>
      <c r="E166" s="197" t="s">
        <v>198</v>
      </c>
      <c r="F166" s="198" t="s">
        <v>239</v>
      </c>
      <c r="H166" s="199">
        <v>29.324999999999999</v>
      </c>
      <c r="I166" s="200"/>
      <c r="L166" s="196"/>
      <c r="M166" s="201"/>
      <c r="N166" s="202"/>
      <c r="O166" s="202"/>
      <c r="P166" s="202"/>
      <c r="Q166" s="202"/>
      <c r="R166" s="202"/>
      <c r="S166" s="202"/>
      <c r="T166" s="203"/>
      <c r="AT166" s="197" t="s">
        <v>150</v>
      </c>
      <c r="AU166" s="197" t="s">
        <v>88</v>
      </c>
      <c r="AV166" s="14" t="s">
        <v>161</v>
      </c>
      <c r="AW166" s="14" t="s">
        <v>32</v>
      </c>
      <c r="AX166" s="14" t="s">
        <v>86</v>
      </c>
      <c r="AY166" s="197" t="s">
        <v>139</v>
      </c>
    </row>
    <row r="167" spans="1:65" s="2" customFormat="1" ht="33" customHeight="1">
      <c r="A167" s="34"/>
      <c r="B167" s="135"/>
      <c r="C167" s="167" t="s">
        <v>182</v>
      </c>
      <c r="D167" s="167" t="s">
        <v>142</v>
      </c>
      <c r="E167" s="168" t="s">
        <v>268</v>
      </c>
      <c r="F167" s="169" t="s">
        <v>269</v>
      </c>
      <c r="G167" s="170" t="s">
        <v>258</v>
      </c>
      <c r="H167" s="171">
        <v>25.2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43</v>
      </c>
      <c r="O167" s="60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161</v>
      </c>
      <c r="AT167" s="179" t="s">
        <v>142</v>
      </c>
      <c r="AU167" s="179" t="s">
        <v>88</v>
      </c>
      <c r="AY167" s="17" t="s">
        <v>139</v>
      </c>
      <c r="BE167" s="100">
        <f>IF(N167="základní",J167,0)</f>
        <v>0</v>
      </c>
      <c r="BF167" s="100">
        <f>IF(N167="snížená",J167,0)</f>
        <v>0</v>
      </c>
      <c r="BG167" s="100">
        <f>IF(N167="zákl. přenesená",J167,0)</f>
        <v>0</v>
      </c>
      <c r="BH167" s="100">
        <f>IF(N167="sníž. přenesená",J167,0)</f>
        <v>0</v>
      </c>
      <c r="BI167" s="100">
        <f>IF(N167="nulová",J167,0)</f>
        <v>0</v>
      </c>
      <c r="BJ167" s="17" t="s">
        <v>86</v>
      </c>
      <c r="BK167" s="100">
        <f>ROUND(I167*H167,2)</f>
        <v>0</v>
      </c>
      <c r="BL167" s="17" t="s">
        <v>161</v>
      </c>
      <c r="BM167" s="179" t="s">
        <v>270</v>
      </c>
    </row>
    <row r="168" spans="1:65" s="2" customFormat="1" ht="39">
      <c r="A168" s="34"/>
      <c r="B168" s="35"/>
      <c r="C168" s="34"/>
      <c r="D168" s="180" t="s">
        <v>148</v>
      </c>
      <c r="E168" s="34"/>
      <c r="F168" s="181" t="s">
        <v>271</v>
      </c>
      <c r="G168" s="34"/>
      <c r="H168" s="34"/>
      <c r="I168" s="136"/>
      <c r="J168" s="34"/>
      <c r="K168" s="34"/>
      <c r="L168" s="35"/>
      <c r="M168" s="182"/>
      <c r="N168" s="183"/>
      <c r="O168" s="60"/>
      <c r="P168" s="60"/>
      <c r="Q168" s="60"/>
      <c r="R168" s="60"/>
      <c r="S168" s="60"/>
      <c r="T168" s="6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148</v>
      </c>
      <c r="AU168" s="17" t="s">
        <v>88</v>
      </c>
    </row>
    <row r="169" spans="1:65" s="13" customFormat="1" ht="22.5">
      <c r="B169" s="184"/>
      <c r="D169" s="180" t="s">
        <v>150</v>
      </c>
      <c r="E169" s="185" t="s">
        <v>1</v>
      </c>
      <c r="F169" s="186" t="s">
        <v>261</v>
      </c>
      <c r="H169" s="187">
        <v>25.2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150</v>
      </c>
      <c r="AU169" s="185" t="s">
        <v>88</v>
      </c>
      <c r="AV169" s="13" t="s">
        <v>88</v>
      </c>
      <c r="AW169" s="13" t="s">
        <v>32</v>
      </c>
      <c r="AX169" s="13" t="s">
        <v>78</v>
      </c>
      <c r="AY169" s="185" t="s">
        <v>139</v>
      </c>
    </row>
    <row r="170" spans="1:65" s="14" customFormat="1" ht="11.25">
      <c r="B170" s="196"/>
      <c r="D170" s="180" t="s">
        <v>150</v>
      </c>
      <c r="E170" s="197" t="s">
        <v>1</v>
      </c>
      <c r="F170" s="198" t="s">
        <v>239</v>
      </c>
      <c r="H170" s="199">
        <v>25.2</v>
      </c>
      <c r="I170" s="200"/>
      <c r="L170" s="196"/>
      <c r="M170" s="201"/>
      <c r="N170" s="202"/>
      <c r="O170" s="202"/>
      <c r="P170" s="202"/>
      <c r="Q170" s="202"/>
      <c r="R170" s="202"/>
      <c r="S170" s="202"/>
      <c r="T170" s="203"/>
      <c r="AT170" s="197" t="s">
        <v>150</v>
      </c>
      <c r="AU170" s="197" t="s">
        <v>88</v>
      </c>
      <c r="AV170" s="14" t="s">
        <v>161</v>
      </c>
      <c r="AW170" s="14" t="s">
        <v>32</v>
      </c>
      <c r="AX170" s="14" t="s">
        <v>86</v>
      </c>
      <c r="AY170" s="197" t="s">
        <v>139</v>
      </c>
    </row>
    <row r="171" spans="1:65" s="2" customFormat="1" ht="16.5" customHeight="1">
      <c r="A171" s="34"/>
      <c r="B171" s="135"/>
      <c r="C171" s="211" t="s">
        <v>188</v>
      </c>
      <c r="D171" s="211" t="s">
        <v>272</v>
      </c>
      <c r="E171" s="212" t="s">
        <v>273</v>
      </c>
      <c r="F171" s="213" t="s">
        <v>274</v>
      </c>
      <c r="G171" s="214" t="s">
        <v>275</v>
      </c>
      <c r="H171" s="215">
        <v>47.88</v>
      </c>
      <c r="I171" s="216"/>
      <c r="J171" s="217">
        <f>ROUND(I171*H171,2)</f>
        <v>0</v>
      </c>
      <c r="K171" s="218"/>
      <c r="L171" s="219"/>
      <c r="M171" s="220" t="s">
        <v>1</v>
      </c>
      <c r="N171" s="221" t="s">
        <v>43</v>
      </c>
      <c r="O171" s="60"/>
      <c r="P171" s="177">
        <f>O171*H171</f>
        <v>0</v>
      </c>
      <c r="Q171" s="177">
        <v>1</v>
      </c>
      <c r="R171" s="177">
        <f>Q171*H171</f>
        <v>47.88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182</v>
      </c>
      <c r="AT171" s="179" t="s">
        <v>272</v>
      </c>
      <c r="AU171" s="179" t="s">
        <v>88</v>
      </c>
      <c r="AY171" s="17" t="s">
        <v>139</v>
      </c>
      <c r="BE171" s="100">
        <f>IF(N171="základní",J171,0)</f>
        <v>0</v>
      </c>
      <c r="BF171" s="100">
        <f>IF(N171="snížená",J171,0)</f>
        <v>0</v>
      </c>
      <c r="BG171" s="100">
        <f>IF(N171="zákl. přenesená",J171,0)</f>
        <v>0</v>
      </c>
      <c r="BH171" s="100">
        <f>IF(N171="sníž. přenesená",J171,0)</f>
        <v>0</v>
      </c>
      <c r="BI171" s="100">
        <f>IF(N171="nulová",J171,0)</f>
        <v>0</v>
      </c>
      <c r="BJ171" s="17" t="s">
        <v>86</v>
      </c>
      <c r="BK171" s="100">
        <f>ROUND(I171*H171,2)</f>
        <v>0</v>
      </c>
      <c r="BL171" s="17" t="s">
        <v>161</v>
      </c>
      <c r="BM171" s="179" t="s">
        <v>276</v>
      </c>
    </row>
    <row r="172" spans="1:65" s="2" customFormat="1" ht="11.25">
      <c r="A172" s="34"/>
      <c r="B172" s="35"/>
      <c r="C172" s="34"/>
      <c r="D172" s="180" t="s">
        <v>148</v>
      </c>
      <c r="E172" s="34"/>
      <c r="F172" s="181" t="s">
        <v>274</v>
      </c>
      <c r="G172" s="34"/>
      <c r="H172" s="34"/>
      <c r="I172" s="136"/>
      <c r="J172" s="34"/>
      <c r="K172" s="34"/>
      <c r="L172" s="35"/>
      <c r="M172" s="182"/>
      <c r="N172" s="183"/>
      <c r="O172" s="60"/>
      <c r="P172" s="60"/>
      <c r="Q172" s="60"/>
      <c r="R172" s="60"/>
      <c r="S172" s="60"/>
      <c r="T172" s="61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148</v>
      </c>
      <c r="AU172" s="17" t="s">
        <v>88</v>
      </c>
    </row>
    <row r="173" spans="1:65" s="2" customFormat="1" ht="33" customHeight="1">
      <c r="A173" s="34"/>
      <c r="B173" s="135"/>
      <c r="C173" s="167" t="s">
        <v>277</v>
      </c>
      <c r="D173" s="167" t="s">
        <v>142</v>
      </c>
      <c r="E173" s="168" t="s">
        <v>278</v>
      </c>
      <c r="F173" s="169" t="s">
        <v>279</v>
      </c>
      <c r="G173" s="170" t="s">
        <v>275</v>
      </c>
      <c r="H173" s="171">
        <v>52.784999999999997</v>
      </c>
      <c r="I173" s="172"/>
      <c r="J173" s="173">
        <f>ROUND(I173*H173,2)</f>
        <v>0</v>
      </c>
      <c r="K173" s="174"/>
      <c r="L173" s="35"/>
      <c r="M173" s="175" t="s">
        <v>1</v>
      </c>
      <c r="N173" s="176" t="s">
        <v>43</v>
      </c>
      <c r="O173" s="60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161</v>
      </c>
      <c r="AT173" s="179" t="s">
        <v>142</v>
      </c>
      <c r="AU173" s="179" t="s">
        <v>88</v>
      </c>
      <c r="AY173" s="17" t="s">
        <v>139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17" t="s">
        <v>86</v>
      </c>
      <c r="BK173" s="100">
        <f>ROUND(I173*H173,2)</f>
        <v>0</v>
      </c>
      <c r="BL173" s="17" t="s">
        <v>161</v>
      </c>
      <c r="BM173" s="179" t="s">
        <v>280</v>
      </c>
    </row>
    <row r="174" spans="1:65" s="2" customFormat="1" ht="29.25">
      <c r="A174" s="34"/>
      <c r="B174" s="35"/>
      <c r="C174" s="34"/>
      <c r="D174" s="180" t="s">
        <v>148</v>
      </c>
      <c r="E174" s="34"/>
      <c r="F174" s="181" t="s">
        <v>281</v>
      </c>
      <c r="G174" s="34"/>
      <c r="H174" s="34"/>
      <c r="I174" s="136"/>
      <c r="J174" s="34"/>
      <c r="K174" s="34"/>
      <c r="L174" s="35"/>
      <c r="M174" s="182"/>
      <c r="N174" s="183"/>
      <c r="O174" s="60"/>
      <c r="P174" s="60"/>
      <c r="Q174" s="60"/>
      <c r="R174" s="60"/>
      <c r="S174" s="60"/>
      <c r="T174" s="6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148</v>
      </c>
      <c r="AU174" s="17" t="s">
        <v>88</v>
      </c>
    </row>
    <row r="175" spans="1:65" s="13" customFormat="1" ht="11.25">
      <c r="B175" s="184"/>
      <c r="D175" s="180" t="s">
        <v>150</v>
      </c>
      <c r="E175" s="185" t="s">
        <v>1</v>
      </c>
      <c r="F175" s="186" t="s">
        <v>282</v>
      </c>
      <c r="H175" s="187">
        <v>52.784999999999997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150</v>
      </c>
      <c r="AU175" s="185" t="s">
        <v>88</v>
      </c>
      <c r="AV175" s="13" t="s">
        <v>88</v>
      </c>
      <c r="AW175" s="13" t="s">
        <v>32</v>
      </c>
      <c r="AX175" s="13" t="s">
        <v>78</v>
      </c>
      <c r="AY175" s="185" t="s">
        <v>139</v>
      </c>
    </row>
    <row r="176" spans="1:65" s="14" customFormat="1" ht="11.25">
      <c r="B176" s="196"/>
      <c r="D176" s="180" t="s">
        <v>150</v>
      </c>
      <c r="E176" s="197" t="s">
        <v>1</v>
      </c>
      <c r="F176" s="198" t="s">
        <v>239</v>
      </c>
      <c r="H176" s="199">
        <v>52.784999999999997</v>
      </c>
      <c r="I176" s="200"/>
      <c r="L176" s="196"/>
      <c r="M176" s="201"/>
      <c r="N176" s="202"/>
      <c r="O176" s="202"/>
      <c r="P176" s="202"/>
      <c r="Q176" s="202"/>
      <c r="R176" s="202"/>
      <c r="S176" s="202"/>
      <c r="T176" s="203"/>
      <c r="AT176" s="197" t="s">
        <v>150</v>
      </c>
      <c r="AU176" s="197" t="s">
        <v>88</v>
      </c>
      <c r="AV176" s="14" t="s">
        <v>161</v>
      </c>
      <c r="AW176" s="14" t="s">
        <v>32</v>
      </c>
      <c r="AX176" s="14" t="s">
        <v>86</v>
      </c>
      <c r="AY176" s="197" t="s">
        <v>139</v>
      </c>
    </row>
    <row r="177" spans="1:65" s="2" customFormat="1" ht="16.5" customHeight="1">
      <c r="A177" s="34"/>
      <c r="B177" s="135"/>
      <c r="C177" s="167" t="s">
        <v>283</v>
      </c>
      <c r="D177" s="167" t="s">
        <v>142</v>
      </c>
      <c r="E177" s="168" t="s">
        <v>284</v>
      </c>
      <c r="F177" s="169" t="s">
        <v>285</v>
      </c>
      <c r="G177" s="170" t="s">
        <v>258</v>
      </c>
      <c r="H177" s="171">
        <v>29.324999999999999</v>
      </c>
      <c r="I177" s="172"/>
      <c r="J177" s="173">
        <f>ROUND(I177*H177,2)</f>
        <v>0</v>
      </c>
      <c r="K177" s="174"/>
      <c r="L177" s="35"/>
      <c r="M177" s="175" t="s">
        <v>1</v>
      </c>
      <c r="N177" s="176" t="s">
        <v>43</v>
      </c>
      <c r="O177" s="60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161</v>
      </c>
      <c r="AT177" s="179" t="s">
        <v>142</v>
      </c>
      <c r="AU177" s="179" t="s">
        <v>88</v>
      </c>
      <c r="AY177" s="17" t="s">
        <v>139</v>
      </c>
      <c r="BE177" s="100">
        <f>IF(N177="základní",J177,0)</f>
        <v>0</v>
      </c>
      <c r="BF177" s="100">
        <f>IF(N177="snížená",J177,0)</f>
        <v>0</v>
      </c>
      <c r="BG177" s="100">
        <f>IF(N177="zákl. přenesená",J177,0)</f>
        <v>0</v>
      </c>
      <c r="BH177" s="100">
        <f>IF(N177="sníž. přenesená",J177,0)</f>
        <v>0</v>
      </c>
      <c r="BI177" s="100">
        <f>IF(N177="nulová",J177,0)</f>
        <v>0</v>
      </c>
      <c r="BJ177" s="17" t="s">
        <v>86</v>
      </c>
      <c r="BK177" s="100">
        <f>ROUND(I177*H177,2)</f>
        <v>0</v>
      </c>
      <c r="BL177" s="17" t="s">
        <v>161</v>
      </c>
      <c r="BM177" s="179" t="s">
        <v>286</v>
      </c>
    </row>
    <row r="178" spans="1:65" s="2" customFormat="1" ht="19.5">
      <c r="A178" s="34"/>
      <c r="B178" s="35"/>
      <c r="C178" s="34"/>
      <c r="D178" s="180" t="s">
        <v>148</v>
      </c>
      <c r="E178" s="34"/>
      <c r="F178" s="181" t="s">
        <v>287</v>
      </c>
      <c r="G178" s="34"/>
      <c r="H178" s="34"/>
      <c r="I178" s="136"/>
      <c r="J178" s="34"/>
      <c r="K178" s="34"/>
      <c r="L178" s="35"/>
      <c r="M178" s="182"/>
      <c r="N178" s="183"/>
      <c r="O178" s="60"/>
      <c r="P178" s="60"/>
      <c r="Q178" s="60"/>
      <c r="R178" s="60"/>
      <c r="S178" s="60"/>
      <c r="T178" s="61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148</v>
      </c>
      <c r="AU178" s="17" t="s">
        <v>88</v>
      </c>
    </row>
    <row r="179" spans="1:65" s="13" customFormat="1" ht="11.25">
      <c r="B179" s="184"/>
      <c r="D179" s="180" t="s">
        <v>150</v>
      </c>
      <c r="E179" s="185" t="s">
        <v>1</v>
      </c>
      <c r="F179" s="186" t="s">
        <v>198</v>
      </c>
      <c r="H179" s="187">
        <v>29.324999999999999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150</v>
      </c>
      <c r="AU179" s="185" t="s">
        <v>88</v>
      </c>
      <c r="AV179" s="13" t="s">
        <v>88</v>
      </c>
      <c r="AW179" s="13" t="s">
        <v>32</v>
      </c>
      <c r="AX179" s="13" t="s">
        <v>78</v>
      </c>
      <c r="AY179" s="185" t="s">
        <v>139</v>
      </c>
    </row>
    <row r="180" spans="1:65" s="14" customFormat="1" ht="11.25">
      <c r="B180" s="196"/>
      <c r="D180" s="180" t="s">
        <v>150</v>
      </c>
      <c r="E180" s="197" t="s">
        <v>1</v>
      </c>
      <c r="F180" s="198" t="s">
        <v>239</v>
      </c>
      <c r="H180" s="199">
        <v>29.324999999999999</v>
      </c>
      <c r="I180" s="200"/>
      <c r="L180" s="196"/>
      <c r="M180" s="201"/>
      <c r="N180" s="202"/>
      <c r="O180" s="202"/>
      <c r="P180" s="202"/>
      <c r="Q180" s="202"/>
      <c r="R180" s="202"/>
      <c r="S180" s="202"/>
      <c r="T180" s="203"/>
      <c r="AT180" s="197" t="s">
        <v>150</v>
      </c>
      <c r="AU180" s="197" t="s">
        <v>88</v>
      </c>
      <c r="AV180" s="14" t="s">
        <v>161</v>
      </c>
      <c r="AW180" s="14" t="s">
        <v>32</v>
      </c>
      <c r="AX180" s="14" t="s">
        <v>86</v>
      </c>
      <c r="AY180" s="197" t="s">
        <v>139</v>
      </c>
    </row>
    <row r="181" spans="1:65" s="2" customFormat="1" ht="24.2" customHeight="1">
      <c r="A181" s="34"/>
      <c r="B181" s="135"/>
      <c r="C181" s="167" t="s">
        <v>288</v>
      </c>
      <c r="D181" s="167" t="s">
        <v>142</v>
      </c>
      <c r="E181" s="168" t="s">
        <v>289</v>
      </c>
      <c r="F181" s="169" t="s">
        <v>290</v>
      </c>
      <c r="G181" s="170" t="s">
        <v>229</v>
      </c>
      <c r="H181" s="171">
        <v>184</v>
      </c>
      <c r="I181" s="172"/>
      <c r="J181" s="173">
        <f>ROUND(I181*H181,2)</f>
        <v>0</v>
      </c>
      <c r="K181" s="174"/>
      <c r="L181" s="35"/>
      <c r="M181" s="175" t="s">
        <v>1</v>
      </c>
      <c r="N181" s="176" t="s">
        <v>43</v>
      </c>
      <c r="O181" s="60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161</v>
      </c>
      <c r="AT181" s="179" t="s">
        <v>142</v>
      </c>
      <c r="AU181" s="179" t="s">
        <v>88</v>
      </c>
      <c r="AY181" s="17" t="s">
        <v>139</v>
      </c>
      <c r="BE181" s="100">
        <f>IF(N181="základní",J181,0)</f>
        <v>0</v>
      </c>
      <c r="BF181" s="100">
        <f>IF(N181="snížená",J181,0)</f>
        <v>0</v>
      </c>
      <c r="BG181" s="100">
        <f>IF(N181="zákl. přenesená",J181,0)</f>
        <v>0</v>
      </c>
      <c r="BH181" s="100">
        <f>IF(N181="sníž. přenesená",J181,0)</f>
        <v>0</v>
      </c>
      <c r="BI181" s="100">
        <f>IF(N181="nulová",J181,0)</f>
        <v>0</v>
      </c>
      <c r="BJ181" s="17" t="s">
        <v>86</v>
      </c>
      <c r="BK181" s="100">
        <f>ROUND(I181*H181,2)</f>
        <v>0</v>
      </c>
      <c r="BL181" s="17" t="s">
        <v>161</v>
      </c>
      <c r="BM181" s="179" t="s">
        <v>291</v>
      </c>
    </row>
    <row r="182" spans="1:65" s="2" customFormat="1" ht="19.5">
      <c r="A182" s="34"/>
      <c r="B182" s="35"/>
      <c r="C182" s="34"/>
      <c r="D182" s="180" t="s">
        <v>148</v>
      </c>
      <c r="E182" s="34"/>
      <c r="F182" s="181" t="s">
        <v>292</v>
      </c>
      <c r="G182" s="34"/>
      <c r="H182" s="34"/>
      <c r="I182" s="136"/>
      <c r="J182" s="34"/>
      <c r="K182" s="34"/>
      <c r="L182" s="35"/>
      <c r="M182" s="182"/>
      <c r="N182" s="183"/>
      <c r="O182" s="60"/>
      <c r="P182" s="60"/>
      <c r="Q182" s="60"/>
      <c r="R182" s="60"/>
      <c r="S182" s="60"/>
      <c r="T182" s="61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148</v>
      </c>
      <c r="AU182" s="17" t="s">
        <v>88</v>
      </c>
    </row>
    <row r="183" spans="1:65" s="13" customFormat="1" ht="22.5">
      <c r="B183" s="184"/>
      <c r="D183" s="180" t="s">
        <v>150</v>
      </c>
      <c r="E183" s="185" t="s">
        <v>1</v>
      </c>
      <c r="F183" s="186" t="s">
        <v>293</v>
      </c>
      <c r="H183" s="187">
        <v>126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150</v>
      </c>
      <c r="AU183" s="185" t="s">
        <v>88</v>
      </c>
      <c r="AV183" s="13" t="s">
        <v>88</v>
      </c>
      <c r="AW183" s="13" t="s">
        <v>32</v>
      </c>
      <c r="AX183" s="13" t="s">
        <v>78</v>
      </c>
      <c r="AY183" s="185" t="s">
        <v>139</v>
      </c>
    </row>
    <row r="184" spans="1:65" s="13" customFormat="1" ht="11.25">
      <c r="B184" s="184"/>
      <c r="D184" s="180" t="s">
        <v>150</v>
      </c>
      <c r="E184" s="185" t="s">
        <v>1</v>
      </c>
      <c r="F184" s="186" t="s">
        <v>294</v>
      </c>
      <c r="H184" s="187">
        <v>58</v>
      </c>
      <c r="I184" s="188"/>
      <c r="L184" s="184"/>
      <c r="M184" s="189"/>
      <c r="N184" s="190"/>
      <c r="O184" s="190"/>
      <c r="P184" s="190"/>
      <c r="Q184" s="190"/>
      <c r="R184" s="190"/>
      <c r="S184" s="190"/>
      <c r="T184" s="191"/>
      <c r="AT184" s="185" t="s">
        <v>150</v>
      </c>
      <c r="AU184" s="185" t="s">
        <v>88</v>
      </c>
      <c r="AV184" s="13" t="s">
        <v>88</v>
      </c>
      <c r="AW184" s="13" t="s">
        <v>32</v>
      </c>
      <c r="AX184" s="13" t="s">
        <v>78</v>
      </c>
      <c r="AY184" s="185" t="s">
        <v>139</v>
      </c>
    </row>
    <row r="185" spans="1:65" s="14" customFormat="1" ht="11.25">
      <c r="B185" s="196"/>
      <c r="D185" s="180" t="s">
        <v>150</v>
      </c>
      <c r="E185" s="197" t="s">
        <v>1</v>
      </c>
      <c r="F185" s="198" t="s">
        <v>239</v>
      </c>
      <c r="H185" s="199">
        <v>184</v>
      </c>
      <c r="I185" s="200"/>
      <c r="L185" s="196"/>
      <c r="M185" s="201"/>
      <c r="N185" s="202"/>
      <c r="O185" s="202"/>
      <c r="P185" s="202"/>
      <c r="Q185" s="202"/>
      <c r="R185" s="202"/>
      <c r="S185" s="202"/>
      <c r="T185" s="203"/>
      <c r="AT185" s="197" t="s">
        <v>150</v>
      </c>
      <c r="AU185" s="197" t="s">
        <v>88</v>
      </c>
      <c r="AV185" s="14" t="s">
        <v>161</v>
      </c>
      <c r="AW185" s="14" t="s">
        <v>32</v>
      </c>
      <c r="AX185" s="14" t="s">
        <v>86</v>
      </c>
      <c r="AY185" s="197" t="s">
        <v>139</v>
      </c>
    </row>
    <row r="186" spans="1:65" s="12" customFormat="1" ht="22.9" customHeight="1">
      <c r="B186" s="154"/>
      <c r="D186" s="155" t="s">
        <v>77</v>
      </c>
      <c r="E186" s="165" t="s">
        <v>88</v>
      </c>
      <c r="F186" s="165" t="s">
        <v>295</v>
      </c>
      <c r="I186" s="157"/>
      <c r="J186" s="166">
        <f>BK186</f>
        <v>0</v>
      </c>
      <c r="L186" s="154"/>
      <c r="M186" s="159"/>
      <c r="N186" s="160"/>
      <c r="O186" s="160"/>
      <c r="P186" s="161">
        <f>SUM(P187:P201)</f>
        <v>0</v>
      </c>
      <c r="Q186" s="160"/>
      <c r="R186" s="161">
        <f>SUM(R187:R201)</f>
        <v>12.500124999999999</v>
      </c>
      <c r="S186" s="160"/>
      <c r="T186" s="162">
        <f>SUM(T187:T201)</f>
        <v>0</v>
      </c>
      <c r="AR186" s="155" t="s">
        <v>86</v>
      </c>
      <c r="AT186" s="163" t="s">
        <v>77</v>
      </c>
      <c r="AU186" s="163" t="s">
        <v>86</v>
      </c>
      <c r="AY186" s="155" t="s">
        <v>139</v>
      </c>
      <c r="BK186" s="164">
        <f>SUM(BK187:BK201)</f>
        <v>0</v>
      </c>
    </row>
    <row r="187" spans="1:65" s="2" customFormat="1" ht="33" customHeight="1">
      <c r="A187" s="34"/>
      <c r="B187" s="135"/>
      <c r="C187" s="167" t="s">
        <v>296</v>
      </c>
      <c r="D187" s="167" t="s">
        <v>142</v>
      </c>
      <c r="E187" s="168" t="s">
        <v>297</v>
      </c>
      <c r="F187" s="169" t="s">
        <v>298</v>
      </c>
      <c r="G187" s="170" t="s">
        <v>258</v>
      </c>
      <c r="H187" s="171">
        <v>12.375</v>
      </c>
      <c r="I187" s="172"/>
      <c r="J187" s="173">
        <f>ROUND(I187*H187,2)</f>
        <v>0</v>
      </c>
      <c r="K187" s="174"/>
      <c r="L187" s="35"/>
      <c r="M187" s="175" t="s">
        <v>1</v>
      </c>
      <c r="N187" s="176" t="s">
        <v>43</v>
      </c>
      <c r="O187" s="60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161</v>
      </c>
      <c r="AT187" s="179" t="s">
        <v>142</v>
      </c>
      <c r="AU187" s="179" t="s">
        <v>88</v>
      </c>
      <c r="AY187" s="17" t="s">
        <v>139</v>
      </c>
      <c r="BE187" s="100">
        <f>IF(N187="základní",J187,0)</f>
        <v>0</v>
      </c>
      <c r="BF187" s="100">
        <f>IF(N187="snížená",J187,0)</f>
        <v>0</v>
      </c>
      <c r="BG187" s="100">
        <f>IF(N187="zákl. přenesená",J187,0)</f>
        <v>0</v>
      </c>
      <c r="BH187" s="100">
        <f>IF(N187="sníž. přenesená",J187,0)</f>
        <v>0</v>
      </c>
      <c r="BI187" s="100">
        <f>IF(N187="nulová",J187,0)</f>
        <v>0</v>
      </c>
      <c r="BJ187" s="17" t="s">
        <v>86</v>
      </c>
      <c r="BK187" s="100">
        <f>ROUND(I187*H187,2)</f>
        <v>0</v>
      </c>
      <c r="BL187" s="17" t="s">
        <v>161</v>
      </c>
      <c r="BM187" s="179" t="s">
        <v>299</v>
      </c>
    </row>
    <row r="188" spans="1:65" s="2" customFormat="1" ht="29.25">
      <c r="A188" s="34"/>
      <c r="B188" s="35"/>
      <c r="C188" s="34"/>
      <c r="D188" s="180" t="s">
        <v>148</v>
      </c>
      <c r="E188" s="34"/>
      <c r="F188" s="181" t="s">
        <v>300</v>
      </c>
      <c r="G188" s="34"/>
      <c r="H188" s="34"/>
      <c r="I188" s="136"/>
      <c r="J188" s="34"/>
      <c r="K188" s="34"/>
      <c r="L188" s="35"/>
      <c r="M188" s="182"/>
      <c r="N188" s="183"/>
      <c r="O188" s="60"/>
      <c r="P188" s="60"/>
      <c r="Q188" s="60"/>
      <c r="R188" s="60"/>
      <c r="S188" s="60"/>
      <c r="T188" s="61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148</v>
      </c>
      <c r="AU188" s="17" t="s">
        <v>88</v>
      </c>
    </row>
    <row r="189" spans="1:65" s="13" customFormat="1" ht="11.25">
      <c r="B189" s="184"/>
      <c r="D189" s="180" t="s">
        <v>150</v>
      </c>
      <c r="E189" s="185" t="s">
        <v>1</v>
      </c>
      <c r="F189" s="186" t="s">
        <v>301</v>
      </c>
      <c r="H189" s="187">
        <v>12.375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150</v>
      </c>
      <c r="AU189" s="185" t="s">
        <v>88</v>
      </c>
      <c r="AV189" s="13" t="s">
        <v>88</v>
      </c>
      <c r="AW189" s="13" t="s">
        <v>32</v>
      </c>
      <c r="AX189" s="13" t="s">
        <v>86</v>
      </c>
      <c r="AY189" s="185" t="s">
        <v>139</v>
      </c>
    </row>
    <row r="190" spans="1:65" s="2" customFormat="1" ht="24.2" customHeight="1">
      <c r="A190" s="34"/>
      <c r="B190" s="135"/>
      <c r="C190" s="167" t="s">
        <v>302</v>
      </c>
      <c r="D190" s="167" t="s">
        <v>142</v>
      </c>
      <c r="E190" s="168" t="s">
        <v>303</v>
      </c>
      <c r="F190" s="169" t="s">
        <v>304</v>
      </c>
      <c r="G190" s="170" t="s">
        <v>229</v>
      </c>
      <c r="H190" s="171">
        <v>82.5</v>
      </c>
      <c r="I190" s="172"/>
      <c r="J190" s="173">
        <f>ROUND(I190*H190,2)</f>
        <v>0</v>
      </c>
      <c r="K190" s="174"/>
      <c r="L190" s="35"/>
      <c r="M190" s="175" t="s">
        <v>1</v>
      </c>
      <c r="N190" s="176" t="s">
        <v>43</v>
      </c>
      <c r="O190" s="60"/>
      <c r="P190" s="177">
        <f>O190*H190</f>
        <v>0</v>
      </c>
      <c r="Q190" s="177">
        <v>1.7000000000000001E-4</v>
      </c>
      <c r="R190" s="177">
        <f>Q190*H190</f>
        <v>1.4025000000000001E-2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161</v>
      </c>
      <c r="AT190" s="179" t="s">
        <v>142</v>
      </c>
      <c r="AU190" s="179" t="s">
        <v>88</v>
      </c>
      <c r="AY190" s="17" t="s">
        <v>139</v>
      </c>
      <c r="BE190" s="100">
        <f>IF(N190="základní",J190,0)</f>
        <v>0</v>
      </c>
      <c r="BF190" s="100">
        <f>IF(N190="snížená",J190,0)</f>
        <v>0</v>
      </c>
      <c r="BG190" s="100">
        <f>IF(N190="zákl. přenesená",J190,0)</f>
        <v>0</v>
      </c>
      <c r="BH190" s="100">
        <f>IF(N190="sníž. přenesená",J190,0)</f>
        <v>0</v>
      </c>
      <c r="BI190" s="100">
        <f>IF(N190="nulová",J190,0)</f>
        <v>0</v>
      </c>
      <c r="BJ190" s="17" t="s">
        <v>86</v>
      </c>
      <c r="BK190" s="100">
        <f>ROUND(I190*H190,2)</f>
        <v>0</v>
      </c>
      <c r="BL190" s="17" t="s">
        <v>161</v>
      </c>
      <c r="BM190" s="179" t="s">
        <v>305</v>
      </c>
    </row>
    <row r="191" spans="1:65" s="2" customFormat="1" ht="19.5">
      <c r="A191" s="34"/>
      <c r="B191" s="35"/>
      <c r="C191" s="34"/>
      <c r="D191" s="180" t="s">
        <v>148</v>
      </c>
      <c r="E191" s="34"/>
      <c r="F191" s="181" t="s">
        <v>306</v>
      </c>
      <c r="G191" s="34"/>
      <c r="H191" s="34"/>
      <c r="I191" s="136"/>
      <c r="J191" s="34"/>
      <c r="K191" s="34"/>
      <c r="L191" s="35"/>
      <c r="M191" s="182"/>
      <c r="N191" s="183"/>
      <c r="O191" s="60"/>
      <c r="P191" s="60"/>
      <c r="Q191" s="60"/>
      <c r="R191" s="60"/>
      <c r="S191" s="60"/>
      <c r="T191" s="61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148</v>
      </c>
      <c r="AU191" s="17" t="s">
        <v>88</v>
      </c>
    </row>
    <row r="192" spans="1:65" s="15" customFormat="1" ht="11.25">
      <c r="B192" s="204"/>
      <c r="D192" s="180" t="s">
        <v>150</v>
      </c>
      <c r="E192" s="205" t="s">
        <v>1</v>
      </c>
      <c r="F192" s="206" t="s">
        <v>307</v>
      </c>
      <c r="H192" s="205" t="s">
        <v>1</v>
      </c>
      <c r="I192" s="207"/>
      <c r="L192" s="204"/>
      <c r="M192" s="208"/>
      <c r="N192" s="209"/>
      <c r="O192" s="209"/>
      <c r="P192" s="209"/>
      <c r="Q192" s="209"/>
      <c r="R192" s="209"/>
      <c r="S192" s="209"/>
      <c r="T192" s="210"/>
      <c r="AT192" s="205" t="s">
        <v>150</v>
      </c>
      <c r="AU192" s="205" t="s">
        <v>88</v>
      </c>
      <c r="AV192" s="15" t="s">
        <v>86</v>
      </c>
      <c r="AW192" s="15" t="s">
        <v>32</v>
      </c>
      <c r="AX192" s="15" t="s">
        <v>78</v>
      </c>
      <c r="AY192" s="205" t="s">
        <v>139</v>
      </c>
    </row>
    <row r="193" spans="1:65" s="13" customFormat="1" ht="11.25">
      <c r="B193" s="184"/>
      <c r="D193" s="180" t="s">
        <v>150</v>
      </c>
      <c r="E193" s="185" t="s">
        <v>1</v>
      </c>
      <c r="F193" s="186" t="s">
        <v>308</v>
      </c>
      <c r="H193" s="187">
        <v>82.5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150</v>
      </c>
      <c r="AU193" s="185" t="s">
        <v>88</v>
      </c>
      <c r="AV193" s="13" t="s">
        <v>88</v>
      </c>
      <c r="AW193" s="13" t="s">
        <v>32</v>
      </c>
      <c r="AX193" s="13" t="s">
        <v>86</v>
      </c>
      <c r="AY193" s="185" t="s">
        <v>139</v>
      </c>
    </row>
    <row r="194" spans="1:65" s="2" customFormat="1" ht="24.2" customHeight="1">
      <c r="A194" s="34"/>
      <c r="B194" s="135"/>
      <c r="C194" s="211" t="s">
        <v>8</v>
      </c>
      <c r="D194" s="211" t="s">
        <v>272</v>
      </c>
      <c r="E194" s="212" t="s">
        <v>309</v>
      </c>
      <c r="F194" s="213" t="s">
        <v>310</v>
      </c>
      <c r="G194" s="214" t="s">
        <v>229</v>
      </c>
      <c r="H194" s="215">
        <v>82.5</v>
      </c>
      <c r="I194" s="216"/>
      <c r="J194" s="217">
        <f>ROUND(I194*H194,2)</f>
        <v>0</v>
      </c>
      <c r="K194" s="218"/>
      <c r="L194" s="219"/>
      <c r="M194" s="220" t="s">
        <v>1</v>
      </c>
      <c r="N194" s="221" t="s">
        <v>43</v>
      </c>
      <c r="O194" s="60"/>
      <c r="P194" s="177">
        <f>O194*H194</f>
        <v>0</v>
      </c>
      <c r="Q194" s="177">
        <v>2.9999999999999997E-4</v>
      </c>
      <c r="R194" s="177">
        <f>Q194*H194</f>
        <v>2.4749999999999998E-2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182</v>
      </c>
      <c r="AT194" s="179" t="s">
        <v>272</v>
      </c>
      <c r="AU194" s="179" t="s">
        <v>88</v>
      </c>
      <c r="AY194" s="17" t="s">
        <v>139</v>
      </c>
      <c r="BE194" s="100">
        <f>IF(N194="základní",J194,0)</f>
        <v>0</v>
      </c>
      <c r="BF194" s="100">
        <f>IF(N194="snížená",J194,0)</f>
        <v>0</v>
      </c>
      <c r="BG194" s="100">
        <f>IF(N194="zákl. přenesená",J194,0)</f>
        <v>0</v>
      </c>
      <c r="BH194" s="100">
        <f>IF(N194="sníž. přenesená",J194,0)</f>
        <v>0</v>
      </c>
      <c r="BI194" s="100">
        <f>IF(N194="nulová",J194,0)</f>
        <v>0</v>
      </c>
      <c r="BJ194" s="17" t="s">
        <v>86</v>
      </c>
      <c r="BK194" s="100">
        <f>ROUND(I194*H194,2)</f>
        <v>0</v>
      </c>
      <c r="BL194" s="17" t="s">
        <v>161</v>
      </c>
      <c r="BM194" s="179" t="s">
        <v>311</v>
      </c>
    </row>
    <row r="195" spans="1:65" s="2" customFormat="1" ht="19.5">
      <c r="A195" s="34"/>
      <c r="B195" s="35"/>
      <c r="C195" s="34"/>
      <c r="D195" s="180" t="s">
        <v>148</v>
      </c>
      <c r="E195" s="34"/>
      <c r="F195" s="181" t="s">
        <v>310</v>
      </c>
      <c r="G195" s="34"/>
      <c r="H195" s="34"/>
      <c r="I195" s="136"/>
      <c r="J195" s="34"/>
      <c r="K195" s="34"/>
      <c r="L195" s="35"/>
      <c r="M195" s="182"/>
      <c r="N195" s="183"/>
      <c r="O195" s="60"/>
      <c r="P195" s="60"/>
      <c r="Q195" s="60"/>
      <c r="R195" s="60"/>
      <c r="S195" s="60"/>
      <c r="T195" s="6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148</v>
      </c>
      <c r="AU195" s="17" t="s">
        <v>88</v>
      </c>
    </row>
    <row r="196" spans="1:65" s="2" customFormat="1" ht="24.2" customHeight="1">
      <c r="A196" s="34"/>
      <c r="B196" s="135"/>
      <c r="C196" s="167" t="s">
        <v>312</v>
      </c>
      <c r="D196" s="167" t="s">
        <v>142</v>
      </c>
      <c r="E196" s="168" t="s">
        <v>313</v>
      </c>
      <c r="F196" s="169" t="s">
        <v>314</v>
      </c>
      <c r="G196" s="170" t="s">
        <v>258</v>
      </c>
      <c r="H196" s="171">
        <v>1.238</v>
      </c>
      <c r="I196" s="172"/>
      <c r="J196" s="173">
        <f>ROUND(I196*H196,2)</f>
        <v>0</v>
      </c>
      <c r="K196" s="174"/>
      <c r="L196" s="35"/>
      <c r="M196" s="175" t="s">
        <v>1</v>
      </c>
      <c r="N196" s="176" t="s">
        <v>43</v>
      </c>
      <c r="O196" s="60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161</v>
      </c>
      <c r="AT196" s="179" t="s">
        <v>142</v>
      </c>
      <c r="AU196" s="179" t="s">
        <v>88</v>
      </c>
      <c r="AY196" s="17" t="s">
        <v>139</v>
      </c>
      <c r="BE196" s="100">
        <f>IF(N196="základní",J196,0)</f>
        <v>0</v>
      </c>
      <c r="BF196" s="100">
        <f>IF(N196="snížená",J196,0)</f>
        <v>0</v>
      </c>
      <c r="BG196" s="100">
        <f>IF(N196="zákl. přenesená",J196,0)</f>
        <v>0</v>
      </c>
      <c r="BH196" s="100">
        <f>IF(N196="sníž. přenesená",J196,0)</f>
        <v>0</v>
      </c>
      <c r="BI196" s="100">
        <f>IF(N196="nulová",J196,0)</f>
        <v>0</v>
      </c>
      <c r="BJ196" s="17" t="s">
        <v>86</v>
      </c>
      <c r="BK196" s="100">
        <f>ROUND(I196*H196,2)</f>
        <v>0</v>
      </c>
      <c r="BL196" s="17" t="s">
        <v>161</v>
      </c>
      <c r="BM196" s="179" t="s">
        <v>315</v>
      </c>
    </row>
    <row r="197" spans="1:65" s="2" customFormat="1" ht="11.25">
      <c r="A197" s="34"/>
      <c r="B197" s="35"/>
      <c r="C197" s="34"/>
      <c r="D197" s="180" t="s">
        <v>148</v>
      </c>
      <c r="E197" s="34"/>
      <c r="F197" s="181" t="s">
        <v>316</v>
      </c>
      <c r="G197" s="34"/>
      <c r="H197" s="34"/>
      <c r="I197" s="136"/>
      <c r="J197" s="34"/>
      <c r="K197" s="34"/>
      <c r="L197" s="35"/>
      <c r="M197" s="182"/>
      <c r="N197" s="183"/>
      <c r="O197" s="60"/>
      <c r="P197" s="60"/>
      <c r="Q197" s="60"/>
      <c r="R197" s="60"/>
      <c r="S197" s="60"/>
      <c r="T197" s="61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148</v>
      </c>
      <c r="AU197" s="17" t="s">
        <v>88</v>
      </c>
    </row>
    <row r="198" spans="1:65" s="13" customFormat="1" ht="11.25">
      <c r="B198" s="184"/>
      <c r="D198" s="180" t="s">
        <v>150</v>
      </c>
      <c r="E198" s="185" t="s">
        <v>1</v>
      </c>
      <c r="F198" s="186" t="s">
        <v>317</v>
      </c>
      <c r="H198" s="187">
        <v>1.238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150</v>
      </c>
      <c r="AU198" s="185" t="s">
        <v>88</v>
      </c>
      <c r="AV198" s="13" t="s">
        <v>88</v>
      </c>
      <c r="AW198" s="13" t="s">
        <v>32</v>
      </c>
      <c r="AX198" s="13" t="s">
        <v>86</v>
      </c>
      <c r="AY198" s="185" t="s">
        <v>139</v>
      </c>
    </row>
    <row r="199" spans="1:65" s="2" customFormat="1" ht="33" customHeight="1">
      <c r="A199" s="34"/>
      <c r="B199" s="135"/>
      <c r="C199" s="167" t="s">
        <v>318</v>
      </c>
      <c r="D199" s="167" t="s">
        <v>142</v>
      </c>
      <c r="E199" s="168" t="s">
        <v>319</v>
      </c>
      <c r="F199" s="169" t="s">
        <v>320</v>
      </c>
      <c r="G199" s="170" t="s">
        <v>252</v>
      </c>
      <c r="H199" s="171">
        <v>55</v>
      </c>
      <c r="I199" s="172"/>
      <c r="J199" s="173">
        <f>ROUND(I199*H199,2)</f>
        <v>0</v>
      </c>
      <c r="K199" s="174"/>
      <c r="L199" s="35"/>
      <c r="M199" s="175" t="s">
        <v>1</v>
      </c>
      <c r="N199" s="176" t="s">
        <v>43</v>
      </c>
      <c r="O199" s="60"/>
      <c r="P199" s="177">
        <f>O199*H199</f>
        <v>0</v>
      </c>
      <c r="Q199" s="177">
        <v>0.22656999999999999</v>
      </c>
      <c r="R199" s="177">
        <f>Q199*H199</f>
        <v>12.461349999999999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161</v>
      </c>
      <c r="AT199" s="179" t="s">
        <v>142</v>
      </c>
      <c r="AU199" s="179" t="s">
        <v>88</v>
      </c>
      <c r="AY199" s="17" t="s">
        <v>139</v>
      </c>
      <c r="BE199" s="100">
        <f>IF(N199="základní",J199,0)</f>
        <v>0</v>
      </c>
      <c r="BF199" s="100">
        <f>IF(N199="snížená",J199,0)</f>
        <v>0</v>
      </c>
      <c r="BG199" s="100">
        <f>IF(N199="zákl. přenesená",J199,0)</f>
        <v>0</v>
      </c>
      <c r="BH199" s="100">
        <f>IF(N199="sníž. přenesená",J199,0)</f>
        <v>0</v>
      </c>
      <c r="BI199" s="100">
        <f>IF(N199="nulová",J199,0)</f>
        <v>0</v>
      </c>
      <c r="BJ199" s="17" t="s">
        <v>86</v>
      </c>
      <c r="BK199" s="100">
        <f>ROUND(I199*H199,2)</f>
        <v>0</v>
      </c>
      <c r="BL199" s="17" t="s">
        <v>161</v>
      </c>
      <c r="BM199" s="179" t="s">
        <v>321</v>
      </c>
    </row>
    <row r="200" spans="1:65" s="2" customFormat="1" ht="39">
      <c r="A200" s="34"/>
      <c r="B200" s="35"/>
      <c r="C200" s="34"/>
      <c r="D200" s="180" t="s">
        <v>148</v>
      </c>
      <c r="E200" s="34"/>
      <c r="F200" s="181" t="s">
        <v>322</v>
      </c>
      <c r="G200" s="34"/>
      <c r="H200" s="34"/>
      <c r="I200" s="136"/>
      <c r="J200" s="34"/>
      <c r="K200" s="34"/>
      <c r="L200" s="35"/>
      <c r="M200" s="182"/>
      <c r="N200" s="183"/>
      <c r="O200" s="60"/>
      <c r="P200" s="60"/>
      <c r="Q200" s="60"/>
      <c r="R200" s="60"/>
      <c r="S200" s="60"/>
      <c r="T200" s="61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148</v>
      </c>
      <c r="AU200" s="17" t="s">
        <v>88</v>
      </c>
    </row>
    <row r="201" spans="1:65" s="13" customFormat="1" ht="11.25">
      <c r="B201" s="184"/>
      <c r="D201" s="180" t="s">
        <v>150</v>
      </c>
      <c r="E201" s="185" t="s">
        <v>1</v>
      </c>
      <c r="F201" s="186" t="s">
        <v>323</v>
      </c>
      <c r="H201" s="187">
        <v>55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150</v>
      </c>
      <c r="AU201" s="185" t="s">
        <v>88</v>
      </c>
      <c r="AV201" s="13" t="s">
        <v>88</v>
      </c>
      <c r="AW201" s="13" t="s">
        <v>32</v>
      </c>
      <c r="AX201" s="13" t="s">
        <v>86</v>
      </c>
      <c r="AY201" s="185" t="s">
        <v>139</v>
      </c>
    </row>
    <row r="202" spans="1:65" s="12" customFormat="1" ht="22.9" customHeight="1">
      <c r="B202" s="154"/>
      <c r="D202" s="155" t="s">
        <v>77</v>
      </c>
      <c r="E202" s="165" t="s">
        <v>138</v>
      </c>
      <c r="F202" s="165" t="s">
        <v>324</v>
      </c>
      <c r="I202" s="157"/>
      <c r="J202" s="166">
        <f>BK202</f>
        <v>0</v>
      </c>
      <c r="L202" s="154"/>
      <c r="M202" s="159"/>
      <c r="N202" s="160"/>
      <c r="O202" s="160"/>
      <c r="P202" s="161">
        <f>SUM(P203:P253)</f>
        <v>0</v>
      </c>
      <c r="Q202" s="160"/>
      <c r="R202" s="161">
        <f>SUM(R203:R253)</f>
        <v>40.253619999999998</v>
      </c>
      <c r="S202" s="160"/>
      <c r="T202" s="162">
        <f>SUM(T203:T253)</f>
        <v>0</v>
      </c>
      <c r="AR202" s="155" t="s">
        <v>86</v>
      </c>
      <c r="AT202" s="163" t="s">
        <v>77</v>
      </c>
      <c r="AU202" s="163" t="s">
        <v>86</v>
      </c>
      <c r="AY202" s="155" t="s">
        <v>139</v>
      </c>
      <c r="BK202" s="164">
        <f>SUM(BK203:BK253)</f>
        <v>0</v>
      </c>
    </row>
    <row r="203" spans="1:65" s="2" customFormat="1" ht="24.2" customHeight="1">
      <c r="A203" s="34"/>
      <c r="B203" s="135"/>
      <c r="C203" s="167" t="s">
        <v>325</v>
      </c>
      <c r="D203" s="167" t="s">
        <v>142</v>
      </c>
      <c r="E203" s="168" t="s">
        <v>326</v>
      </c>
      <c r="F203" s="169" t="s">
        <v>327</v>
      </c>
      <c r="G203" s="170" t="s">
        <v>229</v>
      </c>
      <c r="H203" s="171">
        <v>101</v>
      </c>
      <c r="I203" s="172"/>
      <c r="J203" s="173">
        <f>ROUND(I203*H203,2)</f>
        <v>0</v>
      </c>
      <c r="K203" s="174"/>
      <c r="L203" s="35"/>
      <c r="M203" s="175" t="s">
        <v>1</v>
      </c>
      <c r="N203" s="176" t="s">
        <v>43</v>
      </c>
      <c r="O203" s="60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161</v>
      </c>
      <c r="AT203" s="179" t="s">
        <v>142</v>
      </c>
      <c r="AU203" s="179" t="s">
        <v>88</v>
      </c>
      <c r="AY203" s="17" t="s">
        <v>139</v>
      </c>
      <c r="BE203" s="100">
        <f>IF(N203="základní",J203,0)</f>
        <v>0</v>
      </c>
      <c r="BF203" s="100">
        <f>IF(N203="snížená",J203,0)</f>
        <v>0</v>
      </c>
      <c r="BG203" s="100">
        <f>IF(N203="zákl. přenesená",J203,0)</f>
        <v>0</v>
      </c>
      <c r="BH203" s="100">
        <f>IF(N203="sníž. přenesená",J203,0)</f>
        <v>0</v>
      </c>
      <c r="BI203" s="100">
        <f>IF(N203="nulová",J203,0)</f>
        <v>0</v>
      </c>
      <c r="BJ203" s="17" t="s">
        <v>86</v>
      </c>
      <c r="BK203" s="100">
        <f>ROUND(I203*H203,2)</f>
        <v>0</v>
      </c>
      <c r="BL203" s="17" t="s">
        <v>161</v>
      </c>
      <c r="BM203" s="179" t="s">
        <v>328</v>
      </c>
    </row>
    <row r="204" spans="1:65" s="2" customFormat="1" ht="29.25">
      <c r="A204" s="34"/>
      <c r="B204" s="35"/>
      <c r="C204" s="34"/>
      <c r="D204" s="180" t="s">
        <v>148</v>
      </c>
      <c r="E204" s="34"/>
      <c r="F204" s="181" t="s">
        <v>329</v>
      </c>
      <c r="G204" s="34"/>
      <c r="H204" s="34"/>
      <c r="I204" s="136"/>
      <c r="J204" s="34"/>
      <c r="K204" s="34"/>
      <c r="L204" s="35"/>
      <c r="M204" s="182"/>
      <c r="N204" s="183"/>
      <c r="O204" s="60"/>
      <c r="P204" s="60"/>
      <c r="Q204" s="60"/>
      <c r="R204" s="60"/>
      <c r="S204" s="60"/>
      <c r="T204" s="6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148</v>
      </c>
      <c r="AU204" s="17" t="s">
        <v>88</v>
      </c>
    </row>
    <row r="205" spans="1:65" s="15" customFormat="1" ht="22.5">
      <c r="B205" s="204"/>
      <c r="D205" s="180" t="s">
        <v>150</v>
      </c>
      <c r="E205" s="205" t="s">
        <v>1</v>
      </c>
      <c r="F205" s="206" t="s">
        <v>330</v>
      </c>
      <c r="H205" s="205" t="s">
        <v>1</v>
      </c>
      <c r="I205" s="207"/>
      <c r="L205" s="204"/>
      <c r="M205" s="208"/>
      <c r="N205" s="209"/>
      <c r="O205" s="209"/>
      <c r="P205" s="209"/>
      <c r="Q205" s="209"/>
      <c r="R205" s="209"/>
      <c r="S205" s="209"/>
      <c r="T205" s="210"/>
      <c r="AT205" s="205" t="s">
        <v>150</v>
      </c>
      <c r="AU205" s="205" t="s">
        <v>88</v>
      </c>
      <c r="AV205" s="15" t="s">
        <v>86</v>
      </c>
      <c r="AW205" s="15" t="s">
        <v>32</v>
      </c>
      <c r="AX205" s="15" t="s">
        <v>78</v>
      </c>
      <c r="AY205" s="205" t="s">
        <v>139</v>
      </c>
    </row>
    <row r="206" spans="1:65" s="15" customFormat="1" ht="11.25">
      <c r="B206" s="204"/>
      <c r="D206" s="180" t="s">
        <v>150</v>
      </c>
      <c r="E206" s="205" t="s">
        <v>1</v>
      </c>
      <c r="F206" s="206" t="s">
        <v>331</v>
      </c>
      <c r="H206" s="205" t="s">
        <v>1</v>
      </c>
      <c r="I206" s="207"/>
      <c r="L206" s="204"/>
      <c r="M206" s="208"/>
      <c r="N206" s="209"/>
      <c r="O206" s="209"/>
      <c r="P206" s="209"/>
      <c r="Q206" s="209"/>
      <c r="R206" s="209"/>
      <c r="S206" s="209"/>
      <c r="T206" s="210"/>
      <c r="AT206" s="205" t="s">
        <v>150</v>
      </c>
      <c r="AU206" s="205" t="s">
        <v>88</v>
      </c>
      <c r="AV206" s="15" t="s">
        <v>86</v>
      </c>
      <c r="AW206" s="15" t="s">
        <v>32</v>
      </c>
      <c r="AX206" s="15" t="s">
        <v>78</v>
      </c>
      <c r="AY206" s="205" t="s">
        <v>139</v>
      </c>
    </row>
    <row r="207" spans="1:65" s="13" customFormat="1" ht="11.25">
      <c r="B207" s="184"/>
      <c r="D207" s="180" t="s">
        <v>150</v>
      </c>
      <c r="E207" s="185" t="s">
        <v>1</v>
      </c>
      <c r="F207" s="186" t="s">
        <v>332</v>
      </c>
      <c r="H207" s="187">
        <v>101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150</v>
      </c>
      <c r="AU207" s="185" t="s">
        <v>88</v>
      </c>
      <c r="AV207" s="13" t="s">
        <v>88</v>
      </c>
      <c r="AW207" s="13" t="s">
        <v>32</v>
      </c>
      <c r="AX207" s="13" t="s">
        <v>86</v>
      </c>
      <c r="AY207" s="185" t="s">
        <v>139</v>
      </c>
    </row>
    <row r="208" spans="1:65" s="2" customFormat="1" ht="24.2" customHeight="1">
      <c r="A208" s="34"/>
      <c r="B208" s="135"/>
      <c r="C208" s="167" t="s">
        <v>333</v>
      </c>
      <c r="D208" s="167" t="s">
        <v>142</v>
      </c>
      <c r="E208" s="168" t="s">
        <v>334</v>
      </c>
      <c r="F208" s="169" t="s">
        <v>335</v>
      </c>
      <c r="G208" s="170" t="s">
        <v>229</v>
      </c>
      <c r="H208" s="171">
        <v>101</v>
      </c>
      <c r="I208" s="172"/>
      <c r="J208" s="173">
        <f>ROUND(I208*H208,2)</f>
        <v>0</v>
      </c>
      <c r="K208" s="174"/>
      <c r="L208" s="35"/>
      <c r="M208" s="175" t="s">
        <v>1</v>
      </c>
      <c r="N208" s="176" t="s">
        <v>43</v>
      </c>
      <c r="O208" s="60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161</v>
      </c>
      <c r="AT208" s="179" t="s">
        <v>142</v>
      </c>
      <c r="AU208" s="179" t="s">
        <v>88</v>
      </c>
      <c r="AY208" s="17" t="s">
        <v>139</v>
      </c>
      <c r="BE208" s="100">
        <f>IF(N208="základní",J208,0)</f>
        <v>0</v>
      </c>
      <c r="BF208" s="100">
        <f>IF(N208="snížená",J208,0)</f>
        <v>0</v>
      </c>
      <c r="BG208" s="100">
        <f>IF(N208="zákl. přenesená",J208,0)</f>
        <v>0</v>
      </c>
      <c r="BH208" s="100">
        <f>IF(N208="sníž. přenesená",J208,0)</f>
        <v>0</v>
      </c>
      <c r="BI208" s="100">
        <f>IF(N208="nulová",J208,0)</f>
        <v>0</v>
      </c>
      <c r="BJ208" s="17" t="s">
        <v>86</v>
      </c>
      <c r="BK208" s="100">
        <f>ROUND(I208*H208,2)</f>
        <v>0</v>
      </c>
      <c r="BL208" s="17" t="s">
        <v>161</v>
      </c>
      <c r="BM208" s="179" t="s">
        <v>336</v>
      </c>
    </row>
    <row r="209" spans="1:65" s="2" customFormat="1" ht="29.25">
      <c r="A209" s="34"/>
      <c r="B209" s="35"/>
      <c r="C209" s="34"/>
      <c r="D209" s="180" t="s">
        <v>148</v>
      </c>
      <c r="E209" s="34"/>
      <c r="F209" s="181" t="s">
        <v>337</v>
      </c>
      <c r="G209" s="34"/>
      <c r="H209" s="34"/>
      <c r="I209" s="136"/>
      <c r="J209" s="34"/>
      <c r="K209" s="34"/>
      <c r="L209" s="35"/>
      <c r="M209" s="182"/>
      <c r="N209" s="183"/>
      <c r="O209" s="60"/>
      <c r="P209" s="60"/>
      <c r="Q209" s="60"/>
      <c r="R209" s="60"/>
      <c r="S209" s="60"/>
      <c r="T209" s="61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148</v>
      </c>
      <c r="AU209" s="17" t="s">
        <v>88</v>
      </c>
    </row>
    <row r="210" spans="1:65" s="15" customFormat="1" ht="22.5">
      <c r="B210" s="204"/>
      <c r="D210" s="180" t="s">
        <v>150</v>
      </c>
      <c r="E210" s="205" t="s">
        <v>1</v>
      </c>
      <c r="F210" s="206" t="s">
        <v>338</v>
      </c>
      <c r="H210" s="205" t="s">
        <v>1</v>
      </c>
      <c r="I210" s="207"/>
      <c r="L210" s="204"/>
      <c r="M210" s="208"/>
      <c r="N210" s="209"/>
      <c r="O210" s="209"/>
      <c r="P210" s="209"/>
      <c r="Q210" s="209"/>
      <c r="R210" s="209"/>
      <c r="S210" s="209"/>
      <c r="T210" s="210"/>
      <c r="AT210" s="205" t="s">
        <v>150</v>
      </c>
      <c r="AU210" s="205" t="s">
        <v>88</v>
      </c>
      <c r="AV210" s="15" t="s">
        <v>86</v>
      </c>
      <c r="AW210" s="15" t="s">
        <v>32</v>
      </c>
      <c r="AX210" s="15" t="s">
        <v>78</v>
      </c>
      <c r="AY210" s="205" t="s">
        <v>139</v>
      </c>
    </row>
    <row r="211" spans="1:65" s="15" customFormat="1" ht="11.25">
      <c r="B211" s="204"/>
      <c r="D211" s="180" t="s">
        <v>150</v>
      </c>
      <c r="E211" s="205" t="s">
        <v>1</v>
      </c>
      <c r="F211" s="206" t="s">
        <v>331</v>
      </c>
      <c r="H211" s="205" t="s">
        <v>1</v>
      </c>
      <c r="I211" s="207"/>
      <c r="L211" s="204"/>
      <c r="M211" s="208"/>
      <c r="N211" s="209"/>
      <c r="O211" s="209"/>
      <c r="P211" s="209"/>
      <c r="Q211" s="209"/>
      <c r="R211" s="209"/>
      <c r="S211" s="209"/>
      <c r="T211" s="210"/>
      <c r="AT211" s="205" t="s">
        <v>150</v>
      </c>
      <c r="AU211" s="205" t="s">
        <v>88</v>
      </c>
      <c r="AV211" s="15" t="s">
        <v>86</v>
      </c>
      <c r="AW211" s="15" t="s">
        <v>32</v>
      </c>
      <c r="AX211" s="15" t="s">
        <v>78</v>
      </c>
      <c r="AY211" s="205" t="s">
        <v>139</v>
      </c>
    </row>
    <row r="212" spans="1:65" s="13" customFormat="1" ht="11.25">
      <c r="B212" s="184"/>
      <c r="D212" s="180" t="s">
        <v>150</v>
      </c>
      <c r="E212" s="185" t="s">
        <v>1</v>
      </c>
      <c r="F212" s="186" t="s">
        <v>332</v>
      </c>
      <c r="H212" s="187">
        <v>101</v>
      </c>
      <c r="I212" s="188"/>
      <c r="L212" s="184"/>
      <c r="M212" s="189"/>
      <c r="N212" s="190"/>
      <c r="O212" s="190"/>
      <c r="P212" s="190"/>
      <c r="Q212" s="190"/>
      <c r="R212" s="190"/>
      <c r="S212" s="190"/>
      <c r="T212" s="191"/>
      <c r="AT212" s="185" t="s">
        <v>150</v>
      </c>
      <c r="AU212" s="185" t="s">
        <v>88</v>
      </c>
      <c r="AV212" s="13" t="s">
        <v>88</v>
      </c>
      <c r="AW212" s="13" t="s">
        <v>32</v>
      </c>
      <c r="AX212" s="13" t="s">
        <v>86</v>
      </c>
      <c r="AY212" s="185" t="s">
        <v>139</v>
      </c>
    </row>
    <row r="213" spans="1:65" s="2" customFormat="1" ht="16.5" customHeight="1">
      <c r="A213" s="34"/>
      <c r="B213" s="135"/>
      <c r="C213" s="167" t="s">
        <v>339</v>
      </c>
      <c r="D213" s="167" t="s">
        <v>142</v>
      </c>
      <c r="E213" s="168" t="s">
        <v>340</v>
      </c>
      <c r="F213" s="169" t="s">
        <v>341</v>
      </c>
      <c r="G213" s="170" t="s">
        <v>342</v>
      </c>
      <c r="H213" s="171">
        <v>106.05</v>
      </c>
      <c r="I213" s="172"/>
      <c r="J213" s="173">
        <f>ROUND(I213*H213,2)</f>
        <v>0</v>
      </c>
      <c r="K213" s="174"/>
      <c r="L213" s="35"/>
      <c r="M213" s="175" t="s">
        <v>1</v>
      </c>
      <c r="N213" s="176" t="s">
        <v>43</v>
      </c>
      <c r="O213" s="60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161</v>
      </c>
      <c r="AT213" s="179" t="s">
        <v>142</v>
      </c>
      <c r="AU213" s="179" t="s">
        <v>88</v>
      </c>
      <c r="AY213" s="17" t="s">
        <v>139</v>
      </c>
      <c r="BE213" s="100">
        <f>IF(N213="základní",J213,0)</f>
        <v>0</v>
      </c>
      <c r="BF213" s="100">
        <f>IF(N213="snížená",J213,0)</f>
        <v>0</v>
      </c>
      <c r="BG213" s="100">
        <f>IF(N213="zákl. přenesená",J213,0)</f>
        <v>0</v>
      </c>
      <c r="BH213" s="100">
        <f>IF(N213="sníž. přenesená",J213,0)</f>
        <v>0</v>
      </c>
      <c r="BI213" s="100">
        <f>IF(N213="nulová",J213,0)</f>
        <v>0</v>
      </c>
      <c r="BJ213" s="17" t="s">
        <v>86</v>
      </c>
      <c r="BK213" s="100">
        <f>ROUND(I213*H213,2)</f>
        <v>0</v>
      </c>
      <c r="BL213" s="17" t="s">
        <v>161</v>
      </c>
      <c r="BM213" s="179" t="s">
        <v>343</v>
      </c>
    </row>
    <row r="214" spans="1:65" s="2" customFormat="1" ht="19.5">
      <c r="A214" s="34"/>
      <c r="B214" s="35"/>
      <c r="C214" s="34"/>
      <c r="D214" s="180" t="s">
        <v>148</v>
      </c>
      <c r="E214" s="34"/>
      <c r="F214" s="181" t="s">
        <v>344</v>
      </c>
      <c r="G214" s="34"/>
      <c r="H214" s="34"/>
      <c r="I214" s="136"/>
      <c r="J214" s="34"/>
      <c r="K214" s="34"/>
      <c r="L214" s="35"/>
      <c r="M214" s="182"/>
      <c r="N214" s="183"/>
      <c r="O214" s="60"/>
      <c r="P214" s="60"/>
      <c r="Q214" s="60"/>
      <c r="R214" s="60"/>
      <c r="S214" s="60"/>
      <c r="T214" s="6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148</v>
      </c>
      <c r="AU214" s="17" t="s">
        <v>88</v>
      </c>
    </row>
    <row r="215" spans="1:65" s="15" customFormat="1" ht="22.5">
      <c r="B215" s="204"/>
      <c r="D215" s="180" t="s">
        <v>150</v>
      </c>
      <c r="E215" s="205" t="s">
        <v>1</v>
      </c>
      <c r="F215" s="206" t="s">
        <v>345</v>
      </c>
      <c r="H215" s="205" t="s">
        <v>1</v>
      </c>
      <c r="I215" s="207"/>
      <c r="L215" s="204"/>
      <c r="M215" s="208"/>
      <c r="N215" s="209"/>
      <c r="O215" s="209"/>
      <c r="P215" s="209"/>
      <c r="Q215" s="209"/>
      <c r="R215" s="209"/>
      <c r="S215" s="209"/>
      <c r="T215" s="210"/>
      <c r="AT215" s="205" t="s">
        <v>150</v>
      </c>
      <c r="AU215" s="205" t="s">
        <v>88</v>
      </c>
      <c r="AV215" s="15" t="s">
        <v>86</v>
      </c>
      <c r="AW215" s="15" t="s">
        <v>32</v>
      </c>
      <c r="AX215" s="15" t="s">
        <v>78</v>
      </c>
      <c r="AY215" s="205" t="s">
        <v>139</v>
      </c>
    </row>
    <row r="216" spans="1:65" s="15" customFormat="1" ht="11.25">
      <c r="B216" s="204"/>
      <c r="D216" s="180" t="s">
        <v>150</v>
      </c>
      <c r="E216" s="205" t="s">
        <v>1</v>
      </c>
      <c r="F216" s="206" t="s">
        <v>331</v>
      </c>
      <c r="H216" s="205" t="s">
        <v>1</v>
      </c>
      <c r="I216" s="207"/>
      <c r="L216" s="204"/>
      <c r="M216" s="208"/>
      <c r="N216" s="209"/>
      <c r="O216" s="209"/>
      <c r="P216" s="209"/>
      <c r="Q216" s="209"/>
      <c r="R216" s="209"/>
      <c r="S216" s="209"/>
      <c r="T216" s="210"/>
      <c r="AT216" s="205" t="s">
        <v>150</v>
      </c>
      <c r="AU216" s="205" t="s">
        <v>88</v>
      </c>
      <c r="AV216" s="15" t="s">
        <v>86</v>
      </c>
      <c r="AW216" s="15" t="s">
        <v>32</v>
      </c>
      <c r="AX216" s="15" t="s">
        <v>78</v>
      </c>
      <c r="AY216" s="205" t="s">
        <v>139</v>
      </c>
    </row>
    <row r="217" spans="1:65" s="13" customFormat="1" ht="11.25">
      <c r="B217" s="184"/>
      <c r="D217" s="180" t="s">
        <v>150</v>
      </c>
      <c r="E217" s="185" t="s">
        <v>1</v>
      </c>
      <c r="F217" s="186" t="s">
        <v>346</v>
      </c>
      <c r="H217" s="187">
        <v>106.05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5" t="s">
        <v>150</v>
      </c>
      <c r="AU217" s="185" t="s">
        <v>88</v>
      </c>
      <c r="AV217" s="13" t="s">
        <v>88</v>
      </c>
      <c r="AW217" s="13" t="s">
        <v>32</v>
      </c>
      <c r="AX217" s="13" t="s">
        <v>78</v>
      </c>
      <c r="AY217" s="185" t="s">
        <v>139</v>
      </c>
    </row>
    <row r="218" spans="1:65" s="14" customFormat="1" ht="11.25">
      <c r="B218" s="196"/>
      <c r="D218" s="180" t="s">
        <v>150</v>
      </c>
      <c r="E218" s="197" t="s">
        <v>1</v>
      </c>
      <c r="F218" s="198" t="s">
        <v>239</v>
      </c>
      <c r="H218" s="199">
        <v>106.05</v>
      </c>
      <c r="I218" s="200"/>
      <c r="L218" s="196"/>
      <c r="M218" s="201"/>
      <c r="N218" s="202"/>
      <c r="O218" s="202"/>
      <c r="P218" s="202"/>
      <c r="Q218" s="202"/>
      <c r="R218" s="202"/>
      <c r="S218" s="202"/>
      <c r="T218" s="203"/>
      <c r="AT218" s="197" t="s">
        <v>150</v>
      </c>
      <c r="AU218" s="197" t="s">
        <v>88</v>
      </c>
      <c r="AV218" s="14" t="s">
        <v>161</v>
      </c>
      <c r="AW218" s="14" t="s">
        <v>32</v>
      </c>
      <c r="AX218" s="14" t="s">
        <v>86</v>
      </c>
      <c r="AY218" s="197" t="s">
        <v>139</v>
      </c>
    </row>
    <row r="219" spans="1:65" s="2" customFormat="1" ht="24.2" customHeight="1">
      <c r="A219" s="34"/>
      <c r="B219" s="135"/>
      <c r="C219" s="167" t="s">
        <v>7</v>
      </c>
      <c r="D219" s="167" t="s">
        <v>142</v>
      </c>
      <c r="E219" s="168" t="s">
        <v>347</v>
      </c>
      <c r="F219" s="169" t="s">
        <v>348</v>
      </c>
      <c r="G219" s="170" t="s">
        <v>229</v>
      </c>
      <c r="H219" s="171">
        <v>59.74</v>
      </c>
      <c r="I219" s="172"/>
      <c r="J219" s="173">
        <f>ROUND(I219*H219,2)</f>
        <v>0</v>
      </c>
      <c r="K219" s="174"/>
      <c r="L219" s="35"/>
      <c r="M219" s="175" t="s">
        <v>1</v>
      </c>
      <c r="N219" s="176" t="s">
        <v>43</v>
      </c>
      <c r="O219" s="60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161</v>
      </c>
      <c r="AT219" s="179" t="s">
        <v>142</v>
      </c>
      <c r="AU219" s="179" t="s">
        <v>88</v>
      </c>
      <c r="AY219" s="17" t="s">
        <v>139</v>
      </c>
      <c r="BE219" s="100">
        <f>IF(N219="základní",J219,0)</f>
        <v>0</v>
      </c>
      <c r="BF219" s="100">
        <f>IF(N219="snížená",J219,0)</f>
        <v>0</v>
      </c>
      <c r="BG219" s="100">
        <f>IF(N219="zákl. přenesená",J219,0)</f>
        <v>0</v>
      </c>
      <c r="BH219" s="100">
        <f>IF(N219="sníž. přenesená",J219,0)</f>
        <v>0</v>
      </c>
      <c r="BI219" s="100">
        <f>IF(N219="nulová",J219,0)</f>
        <v>0</v>
      </c>
      <c r="BJ219" s="17" t="s">
        <v>86</v>
      </c>
      <c r="BK219" s="100">
        <f>ROUND(I219*H219,2)</f>
        <v>0</v>
      </c>
      <c r="BL219" s="17" t="s">
        <v>161</v>
      </c>
      <c r="BM219" s="179" t="s">
        <v>349</v>
      </c>
    </row>
    <row r="220" spans="1:65" s="2" customFormat="1" ht="19.5">
      <c r="A220" s="34"/>
      <c r="B220" s="35"/>
      <c r="C220" s="34"/>
      <c r="D220" s="180" t="s">
        <v>148</v>
      </c>
      <c r="E220" s="34"/>
      <c r="F220" s="181" t="s">
        <v>350</v>
      </c>
      <c r="G220" s="34"/>
      <c r="H220" s="34"/>
      <c r="I220" s="136"/>
      <c r="J220" s="34"/>
      <c r="K220" s="34"/>
      <c r="L220" s="35"/>
      <c r="M220" s="182"/>
      <c r="N220" s="183"/>
      <c r="O220" s="60"/>
      <c r="P220" s="60"/>
      <c r="Q220" s="60"/>
      <c r="R220" s="60"/>
      <c r="S220" s="60"/>
      <c r="T220" s="6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148</v>
      </c>
      <c r="AU220" s="17" t="s">
        <v>88</v>
      </c>
    </row>
    <row r="221" spans="1:65" s="13" customFormat="1" ht="22.5">
      <c r="B221" s="184"/>
      <c r="D221" s="180" t="s">
        <v>150</v>
      </c>
      <c r="E221" s="185" t="s">
        <v>1</v>
      </c>
      <c r="F221" s="186" t="s">
        <v>351</v>
      </c>
      <c r="H221" s="187">
        <v>59.74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5" t="s">
        <v>150</v>
      </c>
      <c r="AU221" s="185" t="s">
        <v>88</v>
      </c>
      <c r="AV221" s="13" t="s">
        <v>88</v>
      </c>
      <c r="AW221" s="13" t="s">
        <v>32</v>
      </c>
      <c r="AX221" s="13" t="s">
        <v>78</v>
      </c>
      <c r="AY221" s="185" t="s">
        <v>139</v>
      </c>
    </row>
    <row r="222" spans="1:65" s="14" customFormat="1" ht="11.25">
      <c r="B222" s="196"/>
      <c r="D222" s="180" t="s">
        <v>150</v>
      </c>
      <c r="E222" s="197" t="s">
        <v>1</v>
      </c>
      <c r="F222" s="198" t="s">
        <v>239</v>
      </c>
      <c r="H222" s="199">
        <v>59.74</v>
      </c>
      <c r="I222" s="200"/>
      <c r="L222" s="196"/>
      <c r="M222" s="201"/>
      <c r="N222" s="202"/>
      <c r="O222" s="202"/>
      <c r="P222" s="202"/>
      <c r="Q222" s="202"/>
      <c r="R222" s="202"/>
      <c r="S222" s="202"/>
      <c r="T222" s="203"/>
      <c r="AT222" s="197" t="s">
        <v>150</v>
      </c>
      <c r="AU222" s="197" t="s">
        <v>88</v>
      </c>
      <c r="AV222" s="14" t="s">
        <v>161</v>
      </c>
      <c r="AW222" s="14" t="s">
        <v>32</v>
      </c>
      <c r="AX222" s="14" t="s">
        <v>86</v>
      </c>
      <c r="AY222" s="197" t="s">
        <v>139</v>
      </c>
    </row>
    <row r="223" spans="1:65" s="2" customFormat="1" ht="21.75" customHeight="1">
      <c r="A223" s="34"/>
      <c r="B223" s="135"/>
      <c r="C223" s="167" t="s">
        <v>352</v>
      </c>
      <c r="D223" s="167" t="s">
        <v>142</v>
      </c>
      <c r="E223" s="168" t="s">
        <v>353</v>
      </c>
      <c r="F223" s="169" t="s">
        <v>354</v>
      </c>
      <c r="G223" s="170" t="s">
        <v>229</v>
      </c>
      <c r="H223" s="171">
        <v>355</v>
      </c>
      <c r="I223" s="172"/>
      <c r="J223" s="173">
        <f>ROUND(I223*H223,2)</f>
        <v>0</v>
      </c>
      <c r="K223" s="174"/>
      <c r="L223" s="35"/>
      <c r="M223" s="175" t="s">
        <v>1</v>
      </c>
      <c r="N223" s="176" t="s">
        <v>43</v>
      </c>
      <c r="O223" s="60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161</v>
      </c>
      <c r="AT223" s="179" t="s">
        <v>142</v>
      </c>
      <c r="AU223" s="179" t="s">
        <v>88</v>
      </c>
      <c r="AY223" s="17" t="s">
        <v>139</v>
      </c>
      <c r="BE223" s="100">
        <f>IF(N223="základní",J223,0)</f>
        <v>0</v>
      </c>
      <c r="BF223" s="100">
        <f>IF(N223="snížená",J223,0)</f>
        <v>0</v>
      </c>
      <c r="BG223" s="100">
        <f>IF(N223="zákl. přenesená",J223,0)</f>
        <v>0</v>
      </c>
      <c r="BH223" s="100">
        <f>IF(N223="sníž. přenesená",J223,0)</f>
        <v>0</v>
      </c>
      <c r="BI223" s="100">
        <f>IF(N223="nulová",J223,0)</f>
        <v>0</v>
      </c>
      <c r="BJ223" s="17" t="s">
        <v>86</v>
      </c>
      <c r="BK223" s="100">
        <f>ROUND(I223*H223,2)</f>
        <v>0</v>
      </c>
      <c r="BL223" s="17" t="s">
        <v>161</v>
      </c>
      <c r="BM223" s="179" t="s">
        <v>355</v>
      </c>
    </row>
    <row r="224" spans="1:65" s="2" customFormat="1" ht="19.5">
      <c r="A224" s="34"/>
      <c r="B224" s="35"/>
      <c r="C224" s="34"/>
      <c r="D224" s="180" t="s">
        <v>148</v>
      </c>
      <c r="E224" s="34"/>
      <c r="F224" s="181" t="s">
        <v>356</v>
      </c>
      <c r="G224" s="34"/>
      <c r="H224" s="34"/>
      <c r="I224" s="136"/>
      <c r="J224" s="34"/>
      <c r="K224" s="34"/>
      <c r="L224" s="35"/>
      <c r="M224" s="182"/>
      <c r="N224" s="183"/>
      <c r="O224" s="60"/>
      <c r="P224" s="60"/>
      <c r="Q224" s="60"/>
      <c r="R224" s="60"/>
      <c r="S224" s="60"/>
      <c r="T224" s="61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148</v>
      </c>
      <c r="AU224" s="17" t="s">
        <v>88</v>
      </c>
    </row>
    <row r="225" spans="1:65" s="13" customFormat="1" ht="11.25">
      <c r="B225" s="184"/>
      <c r="D225" s="180" t="s">
        <v>150</v>
      </c>
      <c r="E225" s="185" t="s">
        <v>1</v>
      </c>
      <c r="F225" s="186" t="s">
        <v>357</v>
      </c>
      <c r="H225" s="187">
        <v>355</v>
      </c>
      <c r="I225" s="188"/>
      <c r="L225" s="184"/>
      <c r="M225" s="189"/>
      <c r="N225" s="190"/>
      <c r="O225" s="190"/>
      <c r="P225" s="190"/>
      <c r="Q225" s="190"/>
      <c r="R225" s="190"/>
      <c r="S225" s="190"/>
      <c r="T225" s="191"/>
      <c r="AT225" s="185" t="s">
        <v>150</v>
      </c>
      <c r="AU225" s="185" t="s">
        <v>88</v>
      </c>
      <c r="AV225" s="13" t="s">
        <v>88</v>
      </c>
      <c r="AW225" s="13" t="s">
        <v>32</v>
      </c>
      <c r="AX225" s="13" t="s">
        <v>86</v>
      </c>
      <c r="AY225" s="185" t="s">
        <v>139</v>
      </c>
    </row>
    <row r="226" spans="1:65" s="2" customFormat="1" ht="33" customHeight="1">
      <c r="A226" s="34"/>
      <c r="B226" s="135"/>
      <c r="C226" s="167" t="s">
        <v>358</v>
      </c>
      <c r="D226" s="167" t="s">
        <v>142</v>
      </c>
      <c r="E226" s="168" t="s">
        <v>359</v>
      </c>
      <c r="F226" s="169" t="s">
        <v>360</v>
      </c>
      <c r="G226" s="170" t="s">
        <v>229</v>
      </c>
      <c r="H226" s="171">
        <v>355</v>
      </c>
      <c r="I226" s="172"/>
      <c r="J226" s="173">
        <f>ROUND(I226*H226,2)</f>
        <v>0</v>
      </c>
      <c r="K226" s="174"/>
      <c r="L226" s="35"/>
      <c r="M226" s="175" t="s">
        <v>1</v>
      </c>
      <c r="N226" s="176" t="s">
        <v>43</v>
      </c>
      <c r="O226" s="60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161</v>
      </c>
      <c r="AT226" s="179" t="s">
        <v>142</v>
      </c>
      <c r="AU226" s="179" t="s">
        <v>88</v>
      </c>
      <c r="AY226" s="17" t="s">
        <v>139</v>
      </c>
      <c r="BE226" s="100">
        <f>IF(N226="základní",J226,0)</f>
        <v>0</v>
      </c>
      <c r="BF226" s="100">
        <f>IF(N226="snížená",J226,0)</f>
        <v>0</v>
      </c>
      <c r="BG226" s="100">
        <f>IF(N226="zákl. přenesená",J226,0)</f>
        <v>0</v>
      </c>
      <c r="BH226" s="100">
        <f>IF(N226="sníž. přenesená",J226,0)</f>
        <v>0</v>
      </c>
      <c r="BI226" s="100">
        <f>IF(N226="nulová",J226,0)</f>
        <v>0</v>
      </c>
      <c r="BJ226" s="17" t="s">
        <v>86</v>
      </c>
      <c r="BK226" s="100">
        <f>ROUND(I226*H226,2)</f>
        <v>0</v>
      </c>
      <c r="BL226" s="17" t="s">
        <v>161</v>
      </c>
      <c r="BM226" s="179" t="s">
        <v>361</v>
      </c>
    </row>
    <row r="227" spans="1:65" s="2" customFormat="1" ht="29.25">
      <c r="A227" s="34"/>
      <c r="B227" s="35"/>
      <c r="C227" s="34"/>
      <c r="D227" s="180" t="s">
        <v>148</v>
      </c>
      <c r="E227" s="34"/>
      <c r="F227" s="181" t="s">
        <v>362</v>
      </c>
      <c r="G227" s="34"/>
      <c r="H227" s="34"/>
      <c r="I227" s="136"/>
      <c r="J227" s="34"/>
      <c r="K227" s="34"/>
      <c r="L227" s="35"/>
      <c r="M227" s="182"/>
      <c r="N227" s="183"/>
      <c r="O227" s="60"/>
      <c r="P227" s="60"/>
      <c r="Q227" s="60"/>
      <c r="R227" s="60"/>
      <c r="S227" s="60"/>
      <c r="T227" s="61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148</v>
      </c>
      <c r="AU227" s="17" t="s">
        <v>88</v>
      </c>
    </row>
    <row r="228" spans="1:65" s="13" customFormat="1" ht="11.25">
      <c r="B228" s="184"/>
      <c r="D228" s="180" t="s">
        <v>150</v>
      </c>
      <c r="E228" s="185" t="s">
        <v>1</v>
      </c>
      <c r="F228" s="186" t="s">
        <v>363</v>
      </c>
      <c r="H228" s="187">
        <v>355</v>
      </c>
      <c r="I228" s="188"/>
      <c r="L228" s="184"/>
      <c r="M228" s="189"/>
      <c r="N228" s="190"/>
      <c r="O228" s="190"/>
      <c r="P228" s="190"/>
      <c r="Q228" s="190"/>
      <c r="R228" s="190"/>
      <c r="S228" s="190"/>
      <c r="T228" s="191"/>
      <c r="AT228" s="185" t="s">
        <v>150</v>
      </c>
      <c r="AU228" s="185" t="s">
        <v>88</v>
      </c>
      <c r="AV228" s="13" t="s">
        <v>88</v>
      </c>
      <c r="AW228" s="13" t="s">
        <v>32</v>
      </c>
      <c r="AX228" s="13" t="s">
        <v>86</v>
      </c>
      <c r="AY228" s="185" t="s">
        <v>139</v>
      </c>
    </row>
    <row r="229" spans="1:65" s="2" customFormat="1" ht="24.2" customHeight="1">
      <c r="A229" s="34"/>
      <c r="B229" s="135"/>
      <c r="C229" s="167" t="s">
        <v>364</v>
      </c>
      <c r="D229" s="167" t="s">
        <v>142</v>
      </c>
      <c r="E229" s="168" t="s">
        <v>365</v>
      </c>
      <c r="F229" s="169" t="s">
        <v>366</v>
      </c>
      <c r="G229" s="170" t="s">
        <v>229</v>
      </c>
      <c r="H229" s="171">
        <v>58</v>
      </c>
      <c r="I229" s="172"/>
      <c r="J229" s="173">
        <f>ROUND(I229*H229,2)</f>
        <v>0</v>
      </c>
      <c r="K229" s="174"/>
      <c r="L229" s="35"/>
      <c r="M229" s="175" t="s">
        <v>1</v>
      </c>
      <c r="N229" s="176" t="s">
        <v>43</v>
      </c>
      <c r="O229" s="60"/>
      <c r="P229" s="177">
        <f>O229*H229</f>
        <v>0</v>
      </c>
      <c r="Q229" s="177">
        <v>8.9219999999999994E-2</v>
      </c>
      <c r="R229" s="177">
        <f>Q229*H229</f>
        <v>5.17476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161</v>
      </c>
      <c r="AT229" s="179" t="s">
        <v>142</v>
      </c>
      <c r="AU229" s="179" t="s">
        <v>88</v>
      </c>
      <c r="AY229" s="17" t="s">
        <v>139</v>
      </c>
      <c r="BE229" s="100">
        <f>IF(N229="základní",J229,0)</f>
        <v>0</v>
      </c>
      <c r="BF229" s="100">
        <f>IF(N229="snížená",J229,0)</f>
        <v>0</v>
      </c>
      <c r="BG229" s="100">
        <f>IF(N229="zákl. přenesená",J229,0)</f>
        <v>0</v>
      </c>
      <c r="BH229" s="100">
        <f>IF(N229="sníž. přenesená",J229,0)</f>
        <v>0</v>
      </c>
      <c r="BI229" s="100">
        <f>IF(N229="nulová",J229,0)</f>
        <v>0</v>
      </c>
      <c r="BJ229" s="17" t="s">
        <v>86</v>
      </c>
      <c r="BK229" s="100">
        <f>ROUND(I229*H229,2)</f>
        <v>0</v>
      </c>
      <c r="BL229" s="17" t="s">
        <v>161</v>
      </c>
      <c r="BM229" s="179" t="s">
        <v>367</v>
      </c>
    </row>
    <row r="230" spans="1:65" s="2" customFormat="1" ht="48.75">
      <c r="A230" s="34"/>
      <c r="B230" s="35"/>
      <c r="C230" s="34"/>
      <c r="D230" s="180" t="s">
        <v>148</v>
      </c>
      <c r="E230" s="34"/>
      <c r="F230" s="181" t="s">
        <v>368</v>
      </c>
      <c r="G230" s="34"/>
      <c r="H230" s="34"/>
      <c r="I230" s="136"/>
      <c r="J230" s="34"/>
      <c r="K230" s="34"/>
      <c r="L230" s="35"/>
      <c r="M230" s="182"/>
      <c r="N230" s="183"/>
      <c r="O230" s="60"/>
      <c r="P230" s="60"/>
      <c r="Q230" s="60"/>
      <c r="R230" s="60"/>
      <c r="S230" s="60"/>
      <c r="T230" s="61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148</v>
      </c>
      <c r="AU230" s="17" t="s">
        <v>88</v>
      </c>
    </row>
    <row r="231" spans="1:65" s="13" customFormat="1" ht="11.25">
      <c r="B231" s="184"/>
      <c r="D231" s="180" t="s">
        <v>150</v>
      </c>
      <c r="E231" s="185" t="s">
        <v>1</v>
      </c>
      <c r="F231" s="186" t="s">
        <v>369</v>
      </c>
      <c r="H231" s="187">
        <v>58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150</v>
      </c>
      <c r="AU231" s="185" t="s">
        <v>88</v>
      </c>
      <c r="AV231" s="13" t="s">
        <v>88</v>
      </c>
      <c r="AW231" s="13" t="s">
        <v>32</v>
      </c>
      <c r="AX231" s="13" t="s">
        <v>86</v>
      </c>
      <c r="AY231" s="185" t="s">
        <v>139</v>
      </c>
    </row>
    <row r="232" spans="1:65" s="2" customFormat="1" ht="21.75" customHeight="1">
      <c r="A232" s="34"/>
      <c r="B232" s="135"/>
      <c r="C232" s="211" t="s">
        <v>370</v>
      </c>
      <c r="D232" s="211" t="s">
        <v>272</v>
      </c>
      <c r="E232" s="212" t="s">
        <v>371</v>
      </c>
      <c r="F232" s="213" t="s">
        <v>372</v>
      </c>
      <c r="G232" s="214" t="s">
        <v>229</v>
      </c>
      <c r="H232" s="215">
        <v>51.5</v>
      </c>
      <c r="I232" s="216"/>
      <c r="J232" s="217">
        <f>ROUND(I232*H232,2)</f>
        <v>0</v>
      </c>
      <c r="K232" s="218"/>
      <c r="L232" s="219"/>
      <c r="M232" s="220" t="s">
        <v>1</v>
      </c>
      <c r="N232" s="221" t="s">
        <v>43</v>
      </c>
      <c r="O232" s="60"/>
      <c r="P232" s="177">
        <f>O232*H232</f>
        <v>0</v>
      </c>
      <c r="Q232" s="177">
        <v>0.13100000000000001</v>
      </c>
      <c r="R232" s="177">
        <f>Q232*H232</f>
        <v>6.7465000000000002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182</v>
      </c>
      <c r="AT232" s="179" t="s">
        <v>272</v>
      </c>
      <c r="AU232" s="179" t="s">
        <v>88</v>
      </c>
      <c r="AY232" s="17" t="s">
        <v>139</v>
      </c>
      <c r="BE232" s="100">
        <f>IF(N232="základní",J232,0)</f>
        <v>0</v>
      </c>
      <c r="BF232" s="100">
        <f>IF(N232="snížená",J232,0)</f>
        <v>0</v>
      </c>
      <c r="BG232" s="100">
        <f>IF(N232="zákl. přenesená",J232,0)</f>
        <v>0</v>
      </c>
      <c r="BH232" s="100">
        <f>IF(N232="sníž. přenesená",J232,0)</f>
        <v>0</v>
      </c>
      <c r="BI232" s="100">
        <f>IF(N232="nulová",J232,0)</f>
        <v>0</v>
      </c>
      <c r="BJ232" s="17" t="s">
        <v>86</v>
      </c>
      <c r="BK232" s="100">
        <f>ROUND(I232*H232,2)</f>
        <v>0</v>
      </c>
      <c r="BL232" s="17" t="s">
        <v>161</v>
      </c>
      <c r="BM232" s="179" t="s">
        <v>373</v>
      </c>
    </row>
    <row r="233" spans="1:65" s="2" customFormat="1" ht="11.25">
      <c r="A233" s="34"/>
      <c r="B233" s="35"/>
      <c r="C233" s="34"/>
      <c r="D233" s="180" t="s">
        <v>148</v>
      </c>
      <c r="E233" s="34"/>
      <c r="F233" s="181" t="s">
        <v>372</v>
      </c>
      <c r="G233" s="34"/>
      <c r="H233" s="34"/>
      <c r="I233" s="136"/>
      <c r="J233" s="34"/>
      <c r="K233" s="34"/>
      <c r="L233" s="35"/>
      <c r="M233" s="182"/>
      <c r="N233" s="183"/>
      <c r="O233" s="60"/>
      <c r="P233" s="60"/>
      <c r="Q233" s="60"/>
      <c r="R233" s="60"/>
      <c r="S233" s="60"/>
      <c r="T233" s="61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148</v>
      </c>
      <c r="AU233" s="17" t="s">
        <v>88</v>
      </c>
    </row>
    <row r="234" spans="1:65" s="13" customFormat="1" ht="11.25">
      <c r="B234" s="184"/>
      <c r="D234" s="180" t="s">
        <v>150</v>
      </c>
      <c r="E234" s="185" t="s">
        <v>1</v>
      </c>
      <c r="F234" s="186" t="s">
        <v>374</v>
      </c>
      <c r="H234" s="187">
        <v>50</v>
      </c>
      <c r="I234" s="188"/>
      <c r="L234" s="184"/>
      <c r="M234" s="189"/>
      <c r="N234" s="190"/>
      <c r="O234" s="190"/>
      <c r="P234" s="190"/>
      <c r="Q234" s="190"/>
      <c r="R234" s="190"/>
      <c r="S234" s="190"/>
      <c r="T234" s="191"/>
      <c r="AT234" s="185" t="s">
        <v>150</v>
      </c>
      <c r="AU234" s="185" t="s">
        <v>88</v>
      </c>
      <c r="AV234" s="13" t="s">
        <v>88</v>
      </c>
      <c r="AW234" s="13" t="s">
        <v>32</v>
      </c>
      <c r="AX234" s="13" t="s">
        <v>86</v>
      </c>
      <c r="AY234" s="185" t="s">
        <v>139</v>
      </c>
    </row>
    <row r="235" spans="1:65" s="13" customFormat="1" ht="11.25">
      <c r="B235" s="184"/>
      <c r="D235" s="180" t="s">
        <v>150</v>
      </c>
      <c r="F235" s="186" t="s">
        <v>375</v>
      </c>
      <c r="H235" s="187">
        <v>51.5</v>
      </c>
      <c r="I235" s="188"/>
      <c r="L235" s="184"/>
      <c r="M235" s="189"/>
      <c r="N235" s="190"/>
      <c r="O235" s="190"/>
      <c r="P235" s="190"/>
      <c r="Q235" s="190"/>
      <c r="R235" s="190"/>
      <c r="S235" s="190"/>
      <c r="T235" s="191"/>
      <c r="AT235" s="185" t="s">
        <v>150</v>
      </c>
      <c r="AU235" s="185" t="s">
        <v>88</v>
      </c>
      <c r="AV235" s="13" t="s">
        <v>88</v>
      </c>
      <c r="AW235" s="13" t="s">
        <v>3</v>
      </c>
      <c r="AX235" s="13" t="s">
        <v>86</v>
      </c>
      <c r="AY235" s="185" t="s">
        <v>139</v>
      </c>
    </row>
    <row r="236" spans="1:65" s="2" customFormat="1" ht="24.2" customHeight="1">
      <c r="A236" s="34"/>
      <c r="B236" s="135"/>
      <c r="C236" s="211" t="s">
        <v>376</v>
      </c>
      <c r="D236" s="211" t="s">
        <v>272</v>
      </c>
      <c r="E236" s="212" t="s">
        <v>377</v>
      </c>
      <c r="F236" s="213" t="s">
        <v>378</v>
      </c>
      <c r="G236" s="214" t="s">
        <v>229</v>
      </c>
      <c r="H236" s="215">
        <v>8.24</v>
      </c>
      <c r="I236" s="216"/>
      <c r="J236" s="217">
        <f>ROUND(I236*H236,2)</f>
        <v>0</v>
      </c>
      <c r="K236" s="218"/>
      <c r="L236" s="219"/>
      <c r="M236" s="220" t="s">
        <v>1</v>
      </c>
      <c r="N236" s="221" t="s">
        <v>43</v>
      </c>
      <c r="O236" s="60"/>
      <c r="P236" s="177">
        <f>O236*H236</f>
        <v>0</v>
      </c>
      <c r="Q236" s="177">
        <v>0.13100000000000001</v>
      </c>
      <c r="R236" s="177">
        <f>Q236*H236</f>
        <v>1.0794400000000002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182</v>
      </c>
      <c r="AT236" s="179" t="s">
        <v>272</v>
      </c>
      <c r="AU236" s="179" t="s">
        <v>88</v>
      </c>
      <c r="AY236" s="17" t="s">
        <v>139</v>
      </c>
      <c r="BE236" s="100">
        <f>IF(N236="základní",J236,0)</f>
        <v>0</v>
      </c>
      <c r="BF236" s="100">
        <f>IF(N236="snížená",J236,0)</f>
        <v>0</v>
      </c>
      <c r="BG236" s="100">
        <f>IF(N236="zákl. přenesená",J236,0)</f>
        <v>0</v>
      </c>
      <c r="BH236" s="100">
        <f>IF(N236="sníž. přenesená",J236,0)</f>
        <v>0</v>
      </c>
      <c r="BI236" s="100">
        <f>IF(N236="nulová",J236,0)</f>
        <v>0</v>
      </c>
      <c r="BJ236" s="17" t="s">
        <v>86</v>
      </c>
      <c r="BK236" s="100">
        <f>ROUND(I236*H236,2)</f>
        <v>0</v>
      </c>
      <c r="BL236" s="17" t="s">
        <v>161</v>
      </c>
      <c r="BM236" s="179" t="s">
        <v>379</v>
      </c>
    </row>
    <row r="237" spans="1:65" s="2" customFormat="1" ht="19.5">
      <c r="A237" s="34"/>
      <c r="B237" s="35"/>
      <c r="C237" s="34"/>
      <c r="D237" s="180" t="s">
        <v>148</v>
      </c>
      <c r="E237" s="34"/>
      <c r="F237" s="181" t="s">
        <v>378</v>
      </c>
      <c r="G237" s="34"/>
      <c r="H237" s="34"/>
      <c r="I237" s="136"/>
      <c r="J237" s="34"/>
      <c r="K237" s="34"/>
      <c r="L237" s="35"/>
      <c r="M237" s="182"/>
      <c r="N237" s="183"/>
      <c r="O237" s="60"/>
      <c r="P237" s="60"/>
      <c r="Q237" s="60"/>
      <c r="R237" s="60"/>
      <c r="S237" s="60"/>
      <c r="T237" s="61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148</v>
      </c>
      <c r="AU237" s="17" t="s">
        <v>88</v>
      </c>
    </row>
    <row r="238" spans="1:65" s="13" customFormat="1" ht="11.25">
      <c r="B238" s="184"/>
      <c r="D238" s="180" t="s">
        <v>150</v>
      </c>
      <c r="E238" s="185" t="s">
        <v>1</v>
      </c>
      <c r="F238" s="186" t="s">
        <v>380</v>
      </c>
      <c r="H238" s="187">
        <v>8</v>
      </c>
      <c r="I238" s="188"/>
      <c r="L238" s="184"/>
      <c r="M238" s="189"/>
      <c r="N238" s="190"/>
      <c r="O238" s="190"/>
      <c r="P238" s="190"/>
      <c r="Q238" s="190"/>
      <c r="R238" s="190"/>
      <c r="S238" s="190"/>
      <c r="T238" s="191"/>
      <c r="AT238" s="185" t="s">
        <v>150</v>
      </c>
      <c r="AU238" s="185" t="s">
        <v>88</v>
      </c>
      <c r="AV238" s="13" t="s">
        <v>88</v>
      </c>
      <c r="AW238" s="13" t="s">
        <v>32</v>
      </c>
      <c r="AX238" s="13" t="s">
        <v>86</v>
      </c>
      <c r="AY238" s="185" t="s">
        <v>139</v>
      </c>
    </row>
    <row r="239" spans="1:65" s="13" customFormat="1" ht="11.25">
      <c r="B239" s="184"/>
      <c r="D239" s="180" t="s">
        <v>150</v>
      </c>
      <c r="F239" s="186" t="s">
        <v>381</v>
      </c>
      <c r="H239" s="187">
        <v>8.24</v>
      </c>
      <c r="I239" s="188"/>
      <c r="L239" s="184"/>
      <c r="M239" s="189"/>
      <c r="N239" s="190"/>
      <c r="O239" s="190"/>
      <c r="P239" s="190"/>
      <c r="Q239" s="190"/>
      <c r="R239" s="190"/>
      <c r="S239" s="190"/>
      <c r="T239" s="191"/>
      <c r="AT239" s="185" t="s">
        <v>150</v>
      </c>
      <c r="AU239" s="185" t="s">
        <v>88</v>
      </c>
      <c r="AV239" s="13" t="s">
        <v>88</v>
      </c>
      <c r="AW239" s="13" t="s">
        <v>3</v>
      </c>
      <c r="AX239" s="13" t="s">
        <v>86</v>
      </c>
      <c r="AY239" s="185" t="s">
        <v>139</v>
      </c>
    </row>
    <row r="240" spans="1:65" s="2" customFormat="1" ht="33" customHeight="1">
      <c r="A240" s="34"/>
      <c r="B240" s="135"/>
      <c r="C240" s="167" t="s">
        <v>382</v>
      </c>
      <c r="D240" s="167" t="s">
        <v>142</v>
      </c>
      <c r="E240" s="168" t="s">
        <v>383</v>
      </c>
      <c r="F240" s="169" t="s">
        <v>384</v>
      </c>
      <c r="G240" s="170" t="s">
        <v>229</v>
      </c>
      <c r="H240" s="171">
        <v>101</v>
      </c>
      <c r="I240" s="172"/>
      <c r="J240" s="173">
        <f>ROUND(I240*H240,2)</f>
        <v>0</v>
      </c>
      <c r="K240" s="174"/>
      <c r="L240" s="35"/>
      <c r="M240" s="175" t="s">
        <v>1</v>
      </c>
      <c r="N240" s="176" t="s">
        <v>43</v>
      </c>
      <c r="O240" s="60"/>
      <c r="P240" s="177">
        <f>O240*H240</f>
        <v>0</v>
      </c>
      <c r="Q240" s="177">
        <v>0.11162</v>
      </c>
      <c r="R240" s="177">
        <f>Q240*H240</f>
        <v>11.273619999999999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161</v>
      </c>
      <c r="AT240" s="179" t="s">
        <v>142</v>
      </c>
      <c r="AU240" s="179" t="s">
        <v>88</v>
      </c>
      <c r="AY240" s="17" t="s">
        <v>139</v>
      </c>
      <c r="BE240" s="100">
        <f>IF(N240="základní",J240,0)</f>
        <v>0</v>
      </c>
      <c r="BF240" s="100">
        <f>IF(N240="snížená",J240,0)</f>
        <v>0</v>
      </c>
      <c r="BG240" s="100">
        <f>IF(N240="zákl. přenesená",J240,0)</f>
        <v>0</v>
      </c>
      <c r="BH240" s="100">
        <f>IF(N240="sníž. přenesená",J240,0)</f>
        <v>0</v>
      </c>
      <c r="BI240" s="100">
        <f>IF(N240="nulová",J240,0)</f>
        <v>0</v>
      </c>
      <c r="BJ240" s="17" t="s">
        <v>86</v>
      </c>
      <c r="BK240" s="100">
        <f>ROUND(I240*H240,2)</f>
        <v>0</v>
      </c>
      <c r="BL240" s="17" t="s">
        <v>161</v>
      </c>
      <c r="BM240" s="179" t="s">
        <v>385</v>
      </c>
    </row>
    <row r="241" spans="1:65" s="2" customFormat="1" ht="48.75">
      <c r="A241" s="34"/>
      <c r="B241" s="35"/>
      <c r="C241" s="34"/>
      <c r="D241" s="180" t="s">
        <v>148</v>
      </c>
      <c r="E241" s="34"/>
      <c r="F241" s="181" t="s">
        <v>386</v>
      </c>
      <c r="G241" s="34"/>
      <c r="H241" s="34"/>
      <c r="I241" s="136"/>
      <c r="J241" s="34"/>
      <c r="K241" s="34"/>
      <c r="L241" s="35"/>
      <c r="M241" s="182"/>
      <c r="N241" s="183"/>
      <c r="O241" s="60"/>
      <c r="P241" s="60"/>
      <c r="Q241" s="60"/>
      <c r="R241" s="60"/>
      <c r="S241" s="60"/>
      <c r="T241" s="61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148</v>
      </c>
      <c r="AU241" s="17" t="s">
        <v>88</v>
      </c>
    </row>
    <row r="242" spans="1:65" s="13" customFormat="1" ht="11.25">
      <c r="B242" s="184"/>
      <c r="D242" s="180" t="s">
        <v>150</v>
      </c>
      <c r="E242" s="185" t="s">
        <v>1</v>
      </c>
      <c r="F242" s="186" t="s">
        <v>387</v>
      </c>
      <c r="H242" s="187">
        <v>101</v>
      </c>
      <c r="I242" s="188"/>
      <c r="L242" s="184"/>
      <c r="M242" s="189"/>
      <c r="N242" s="190"/>
      <c r="O242" s="190"/>
      <c r="P242" s="190"/>
      <c r="Q242" s="190"/>
      <c r="R242" s="190"/>
      <c r="S242" s="190"/>
      <c r="T242" s="191"/>
      <c r="AT242" s="185" t="s">
        <v>150</v>
      </c>
      <c r="AU242" s="185" t="s">
        <v>88</v>
      </c>
      <c r="AV242" s="13" t="s">
        <v>88</v>
      </c>
      <c r="AW242" s="13" t="s">
        <v>32</v>
      </c>
      <c r="AX242" s="13" t="s">
        <v>78</v>
      </c>
      <c r="AY242" s="185" t="s">
        <v>139</v>
      </c>
    </row>
    <row r="243" spans="1:65" s="14" customFormat="1" ht="11.25">
      <c r="B243" s="196"/>
      <c r="D243" s="180" t="s">
        <v>150</v>
      </c>
      <c r="E243" s="197" t="s">
        <v>1</v>
      </c>
      <c r="F243" s="198" t="s">
        <v>239</v>
      </c>
      <c r="H243" s="199">
        <v>101</v>
      </c>
      <c r="I243" s="200"/>
      <c r="L243" s="196"/>
      <c r="M243" s="201"/>
      <c r="N243" s="202"/>
      <c r="O243" s="202"/>
      <c r="P243" s="202"/>
      <c r="Q243" s="202"/>
      <c r="R243" s="202"/>
      <c r="S243" s="202"/>
      <c r="T243" s="203"/>
      <c r="AT243" s="197" t="s">
        <v>150</v>
      </c>
      <c r="AU243" s="197" t="s">
        <v>88</v>
      </c>
      <c r="AV243" s="14" t="s">
        <v>161</v>
      </c>
      <c r="AW243" s="14" t="s">
        <v>32</v>
      </c>
      <c r="AX243" s="14" t="s">
        <v>86</v>
      </c>
      <c r="AY243" s="197" t="s">
        <v>139</v>
      </c>
    </row>
    <row r="244" spans="1:65" s="2" customFormat="1" ht="21.75" customHeight="1">
      <c r="A244" s="34"/>
      <c r="B244" s="135"/>
      <c r="C244" s="211" t="s">
        <v>388</v>
      </c>
      <c r="D244" s="211" t="s">
        <v>272</v>
      </c>
      <c r="E244" s="212" t="s">
        <v>389</v>
      </c>
      <c r="F244" s="213" t="s">
        <v>390</v>
      </c>
      <c r="G244" s="214" t="s">
        <v>229</v>
      </c>
      <c r="H244" s="215">
        <v>100.73399999999999</v>
      </c>
      <c r="I244" s="216"/>
      <c r="J244" s="217">
        <f>ROUND(I244*H244,2)</f>
        <v>0</v>
      </c>
      <c r="K244" s="218"/>
      <c r="L244" s="219"/>
      <c r="M244" s="220" t="s">
        <v>1</v>
      </c>
      <c r="N244" s="221" t="s">
        <v>43</v>
      </c>
      <c r="O244" s="60"/>
      <c r="P244" s="177">
        <f>O244*H244</f>
        <v>0</v>
      </c>
      <c r="Q244" s="177">
        <v>0.15</v>
      </c>
      <c r="R244" s="177">
        <f>Q244*H244</f>
        <v>15.110099999999999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182</v>
      </c>
      <c r="AT244" s="179" t="s">
        <v>272</v>
      </c>
      <c r="AU244" s="179" t="s">
        <v>88</v>
      </c>
      <c r="AY244" s="17" t="s">
        <v>139</v>
      </c>
      <c r="BE244" s="100">
        <f>IF(N244="základní",J244,0)</f>
        <v>0</v>
      </c>
      <c r="BF244" s="100">
        <f>IF(N244="snížená",J244,0)</f>
        <v>0</v>
      </c>
      <c r="BG244" s="100">
        <f>IF(N244="zákl. přenesená",J244,0)</f>
        <v>0</v>
      </c>
      <c r="BH244" s="100">
        <f>IF(N244="sníž. přenesená",J244,0)</f>
        <v>0</v>
      </c>
      <c r="BI244" s="100">
        <f>IF(N244="nulová",J244,0)</f>
        <v>0</v>
      </c>
      <c r="BJ244" s="17" t="s">
        <v>86</v>
      </c>
      <c r="BK244" s="100">
        <f>ROUND(I244*H244,2)</f>
        <v>0</v>
      </c>
      <c r="BL244" s="17" t="s">
        <v>161</v>
      </c>
      <c r="BM244" s="179" t="s">
        <v>391</v>
      </c>
    </row>
    <row r="245" spans="1:65" s="2" customFormat="1" ht="19.5">
      <c r="A245" s="34"/>
      <c r="B245" s="35"/>
      <c r="C245" s="34"/>
      <c r="D245" s="180" t="s">
        <v>148</v>
      </c>
      <c r="E245" s="34"/>
      <c r="F245" s="181" t="s">
        <v>392</v>
      </c>
      <c r="G245" s="34"/>
      <c r="H245" s="34"/>
      <c r="I245" s="136"/>
      <c r="J245" s="34"/>
      <c r="K245" s="34"/>
      <c r="L245" s="35"/>
      <c r="M245" s="182"/>
      <c r="N245" s="183"/>
      <c r="O245" s="60"/>
      <c r="P245" s="60"/>
      <c r="Q245" s="60"/>
      <c r="R245" s="60"/>
      <c r="S245" s="60"/>
      <c r="T245" s="61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148</v>
      </c>
      <c r="AU245" s="17" t="s">
        <v>88</v>
      </c>
    </row>
    <row r="246" spans="1:65" s="13" customFormat="1" ht="22.5">
      <c r="B246" s="184"/>
      <c r="D246" s="180" t="s">
        <v>150</v>
      </c>
      <c r="E246" s="185" t="s">
        <v>1</v>
      </c>
      <c r="F246" s="186" t="s">
        <v>393</v>
      </c>
      <c r="H246" s="187">
        <v>97.8</v>
      </c>
      <c r="I246" s="188"/>
      <c r="L246" s="184"/>
      <c r="M246" s="189"/>
      <c r="N246" s="190"/>
      <c r="O246" s="190"/>
      <c r="P246" s="190"/>
      <c r="Q246" s="190"/>
      <c r="R246" s="190"/>
      <c r="S246" s="190"/>
      <c r="T246" s="191"/>
      <c r="AT246" s="185" t="s">
        <v>150</v>
      </c>
      <c r="AU246" s="185" t="s">
        <v>88</v>
      </c>
      <c r="AV246" s="13" t="s">
        <v>88</v>
      </c>
      <c r="AW246" s="13" t="s">
        <v>32</v>
      </c>
      <c r="AX246" s="13" t="s">
        <v>86</v>
      </c>
      <c r="AY246" s="185" t="s">
        <v>139</v>
      </c>
    </row>
    <row r="247" spans="1:65" s="13" customFormat="1" ht="11.25">
      <c r="B247" s="184"/>
      <c r="D247" s="180" t="s">
        <v>150</v>
      </c>
      <c r="F247" s="186" t="s">
        <v>394</v>
      </c>
      <c r="H247" s="187">
        <v>100.73399999999999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150</v>
      </c>
      <c r="AU247" s="185" t="s">
        <v>88</v>
      </c>
      <c r="AV247" s="13" t="s">
        <v>88</v>
      </c>
      <c r="AW247" s="13" t="s">
        <v>3</v>
      </c>
      <c r="AX247" s="13" t="s">
        <v>86</v>
      </c>
      <c r="AY247" s="185" t="s">
        <v>139</v>
      </c>
    </row>
    <row r="248" spans="1:65" s="2" customFormat="1" ht="21.75" customHeight="1">
      <c r="A248" s="34"/>
      <c r="B248" s="135"/>
      <c r="C248" s="211" t="s">
        <v>395</v>
      </c>
      <c r="D248" s="211" t="s">
        <v>272</v>
      </c>
      <c r="E248" s="212" t="s">
        <v>396</v>
      </c>
      <c r="F248" s="213" t="s">
        <v>397</v>
      </c>
      <c r="G248" s="214" t="s">
        <v>229</v>
      </c>
      <c r="H248" s="215">
        <v>3.2</v>
      </c>
      <c r="I248" s="216"/>
      <c r="J248" s="217">
        <f>ROUND(I248*H248,2)</f>
        <v>0</v>
      </c>
      <c r="K248" s="218"/>
      <c r="L248" s="219"/>
      <c r="M248" s="220" t="s">
        <v>1</v>
      </c>
      <c r="N248" s="221" t="s">
        <v>43</v>
      </c>
      <c r="O248" s="60"/>
      <c r="P248" s="177">
        <f>O248*H248</f>
        <v>0</v>
      </c>
      <c r="Q248" s="177">
        <v>0.17599999999999999</v>
      </c>
      <c r="R248" s="177">
        <f>Q248*H248</f>
        <v>0.56320000000000003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182</v>
      </c>
      <c r="AT248" s="179" t="s">
        <v>272</v>
      </c>
      <c r="AU248" s="179" t="s">
        <v>88</v>
      </c>
      <c r="AY248" s="17" t="s">
        <v>139</v>
      </c>
      <c r="BE248" s="100">
        <f>IF(N248="základní",J248,0)</f>
        <v>0</v>
      </c>
      <c r="BF248" s="100">
        <f>IF(N248="snížená",J248,0)</f>
        <v>0</v>
      </c>
      <c r="BG248" s="100">
        <f>IF(N248="zákl. přenesená",J248,0)</f>
        <v>0</v>
      </c>
      <c r="BH248" s="100">
        <f>IF(N248="sníž. přenesená",J248,0)</f>
        <v>0</v>
      </c>
      <c r="BI248" s="100">
        <f>IF(N248="nulová",J248,0)</f>
        <v>0</v>
      </c>
      <c r="BJ248" s="17" t="s">
        <v>86</v>
      </c>
      <c r="BK248" s="100">
        <f>ROUND(I248*H248,2)</f>
        <v>0</v>
      </c>
      <c r="BL248" s="17" t="s">
        <v>161</v>
      </c>
      <c r="BM248" s="179" t="s">
        <v>398</v>
      </c>
    </row>
    <row r="249" spans="1:65" s="2" customFormat="1" ht="11.25">
      <c r="A249" s="34"/>
      <c r="B249" s="35"/>
      <c r="C249" s="34"/>
      <c r="D249" s="180" t="s">
        <v>148</v>
      </c>
      <c r="E249" s="34"/>
      <c r="F249" s="181" t="s">
        <v>397</v>
      </c>
      <c r="G249" s="34"/>
      <c r="H249" s="34"/>
      <c r="I249" s="136"/>
      <c r="J249" s="34"/>
      <c r="K249" s="34"/>
      <c r="L249" s="35"/>
      <c r="M249" s="182"/>
      <c r="N249" s="183"/>
      <c r="O249" s="60"/>
      <c r="P249" s="60"/>
      <c r="Q249" s="60"/>
      <c r="R249" s="60"/>
      <c r="S249" s="60"/>
      <c r="T249" s="61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148</v>
      </c>
      <c r="AU249" s="17" t="s">
        <v>88</v>
      </c>
    </row>
    <row r="250" spans="1:65" s="13" customFormat="1" ht="11.25">
      <c r="B250" s="184"/>
      <c r="D250" s="180" t="s">
        <v>150</v>
      </c>
      <c r="E250" s="185" t="s">
        <v>1</v>
      </c>
      <c r="F250" s="186" t="s">
        <v>399</v>
      </c>
      <c r="H250" s="187">
        <v>3.2</v>
      </c>
      <c r="I250" s="188"/>
      <c r="L250" s="184"/>
      <c r="M250" s="189"/>
      <c r="N250" s="190"/>
      <c r="O250" s="190"/>
      <c r="P250" s="190"/>
      <c r="Q250" s="190"/>
      <c r="R250" s="190"/>
      <c r="S250" s="190"/>
      <c r="T250" s="191"/>
      <c r="AT250" s="185" t="s">
        <v>150</v>
      </c>
      <c r="AU250" s="185" t="s">
        <v>88</v>
      </c>
      <c r="AV250" s="13" t="s">
        <v>88</v>
      </c>
      <c r="AW250" s="13" t="s">
        <v>32</v>
      </c>
      <c r="AX250" s="13" t="s">
        <v>86</v>
      </c>
      <c r="AY250" s="185" t="s">
        <v>139</v>
      </c>
    </row>
    <row r="251" spans="1:65" s="2" customFormat="1" ht="21.75" customHeight="1">
      <c r="A251" s="34"/>
      <c r="B251" s="135"/>
      <c r="C251" s="167" t="s">
        <v>400</v>
      </c>
      <c r="D251" s="167" t="s">
        <v>142</v>
      </c>
      <c r="E251" s="168" t="s">
        <v>401</v>
      </c>
      <c r="F251" s="169" t="s">
        <v>402</v>
      </c>
      <c r="G251" s="170" t="s">
        <v>252</v>
      </c>
      <c r="H251" s="171">
        <v>85</v>
      </c>
      <c r="I251" s="172"/>
      <c r="J251" s="173">
        <f>ROUND(I251*H251,2)</f>
        <v>0</v>
      </c>
      <c r="K251" s="174"/>
      <c r="L251" s="35"/>
      <c r="M251" s="175" t="s">
        <v>1</v>
      </c>
      <c r="N251" s="176" t="s">
        <v>43</v>
      </c>
      <c r="O251" s="60"/>
      <c r="P251" s="177">
        <f>O251*H251</f>
        <v>0</v>
      </c>
      <c r="Q251" s="177">
        <v>3.5999999999999999E-3</v>
      </c>
      <c r="R251" s="177">
        <f>Q251*H251</f>
        <v>0.30599999999999999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161</v>
      </c>
      <c r="AT251" s="179" t="s">
        <v>142</v>
      </c>
      <c r="AU251" s="179" t="s">
        <v>88</v>
      </c>
      <c r="AY251" s="17" t="s">
        <v>139</v>
      </c>
      <c r="BE251" s="100">
        <f>IF(N251="základní",J251,0)</f>
        <v>0</v>
      </c>
      <c r="BF251" s="100">
        <f>IF(N251="snížená",J251,0)</f>
        <v>0</v>
      </c>
      <c r="BG251" s="100">
        <f>IF(N251="zákl. přenesená",J251,0)</f>
        <v>0</v>
      </c>
      <c r="BH251" s="100">
        <f>IF(N251="sníž. přenesená",J251,0)</f>
        <v>0</v>
      </c>
      <c r="BI251" s="100">
        <f>IF(N251="nulová",J251,0)</f>
        <v>0</v>
      </c>
      <c r="BJ251" s="17" t="s">
        <v>86</v>
      </c>
      <c r="BK251" s="100">
        <f>ROUND(I251*H251,2)</f>
        <v>0</v>
      </c>
      <c r="BL251" s="17" t="s">
        <v>161</v>
      </c>
      <c r="BM251" s="179" t="s">
        <v>403</v>
      </c>
    </row>
    <row r="252" spans="1:65" s="2" customFormat="1" ht="19.5">
      <c r="A252" s="34"/>
      <c r="B252" s="35"/>
      <c r="C252" s="34"/>
      <c r="D252" s="180" t="s">
        <v>148</v>
      </c>
      <c r="E252" s="34"/>
      <c r="F252" s="181" t="s">
        <v>404</v>
      </c>
      <c r="G252" s="34"/>
      <c r="H252" s="34"/>
      <c r="I252" s="136"/>
      <c r="J252" s="34"/>
      <c r="K252" s="34"/>
      <c r="L252" s="35"/>
      <c r="M252" s="182"/>
      <c r="N252" s="183"/>
      <c r="O252" s="60"/>
      <c r="P252" s="60"/>
      <c r="Q252" s="60"/>
      <c r="R252" s="60"/>
      <c r="S252" s="60"/>
      <c r="T252" s="61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148</v>
      </c>
      <c r="AU252" s="17" t="s">
        <v>88</v>
      </c>
    </row>
    <row r="253" spans="1:65" s="13" customFormat="1" ht="11.25">
      <c r="B253" s="184"/>
      <c r="D253" s="180" t="s">
        <v>150</v>
      </c>
      <c r="E253" s="185" t="s">
        <v>1</v>
      </c>
      <c r="F253" s="186" t="s">
        <v>405</v>
      </c>
      <c r="H253" s="187">
        <v>85</v>
      </c>
      <c r="I253" s="188"/>
      <c r="L253" s="184"/>
      <c r="M253" s="189"/>
      <c r="N253" s="190"/>
      <c r="O253" s="190"/>
      <c r="P253" s="190"/>
      <c r="Q253" s="190"/>
      <c r="R253" s="190"/>
      <c r="S253" s="190"/>
      <c r="T253" s="191"/>
      <c r="AT253" s="185" t="s">
        <v>150</v>
      </c>
      <c r="AU253" s="185" t="s">
        <v>88</v>
      </c>
      <c r="AV253" s="13" t="s">
        <v>88</v>
      </c>
      <c r="AW253" s="13" t="s">
        <v>32</v>
      </c>
      <c r="AX253" s="13" t="s">
        <v>86</v>
      </c>
      <c r="AY253" s="185" t="s">
        <v>139</v>
      </c>
    </row>
    <row r="254" spans="1:65" s="12" customFormat="1" ht="22.9" customHeight="1">
      <c r="B254" s="154"/>
      <c r="D254" s="155" t="s">
        <v>77</v>
      </c>
      <c r="E254" s="165" t="s">
        <v>182</v>
      </c>
      <c r="F254" s="165" t="s">
        <v>406</v>
      </c>
      <c r="I254" s="157"/>
      <c r="J254" s="166">
        <f>BK254</f>
        <v>0</v>
      </c>
      <c r="L254" s="154"/>
      <c r="M254" s="159"/>
      <c r="N254" s="160"/>
      <c r="O254" s="160"/>
      <c r="P254" s="161">
        <f>SUM(P255:P288)</f>
        <v>0</v>
      </c>
      <c r="Q254" s="160"/>
      <c r="R254" s="161">
        <f>SUM(R255:R288)</f>
        <v>2.0793100000000004</v>
      </c>
      <c r="S254" s="160"/>
      <c r="T254" s="162">
        <f>SUM(T255:T288)</f>
        <v>0.7</v>
      </c>
      <c r="AR254" s="155" t="s">
        <v>86</v>
      </c>
      <c r="AT254" s="163" t="s">
        <v>77</v>
      </c>
      <c r="AU254" s="163" t="s">
        <v>86</v>
      </c>
      <c r="AY254" s="155" t="s">
        <v>139</v>
      </c>
      <c r="BK254" s="164">
        <f>SUM(BK255:BK288)</f>
        <v>0</v>
      </c>
    </row>
    <row r="255" spans="1:65" s="2" customFormat="1" ht="16.5" customHeight="1">
      <c r="A255" s="34"/>
      <c r="B255" s="135"/>
      <c r="C255" s="167" t="s">
        <v>407</v>
      </c>
      <c r="D255" s="167" t="s">
        <v>142</v>
      </c>
      <c r="E255" s="168" t="s">
        <v>408</v>
      </c>
      <c r="F255" s="169" t="s">
        <v>409</v>
      </c>
      <c r="G255" s="170" t="s">
        <v>410</v>
      </c>
      <c r="H255" s="171">
        <v>1</v>
      </c>
      <c r="I255" s="172"/>
      <c r="J255" s="173">
        <f>ROUND(I255*H255,2)</f>
        <v>0</v>
      </c>
      <c r="K255" s="174"/>
      <c r="L255" s="35"/>
      <c r="M255" s="175" t="s">
        <v>1</v>
      </c>
      <c r="N255" s="176" t="s">
        <v>43</v>
      </c>
      <c r="O255" s="60"/>
      <c r="P255" s="177">
        <f>O255*H255</f>
        <v>0</v>
      </c>
      <c r="Q255" s="177">
        <v>6.9999999999999994E-5</v>
      </c>
      <c r="R255" s="177">
        <f>Q255*H255</f>
        <v>6.9999999999999994E-5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161</v>
      </c>
      <c r="AT255" s="179" t="s">
        <v>142</v>
      </c>
      <c r="AU255" s="179" t="s">
        <v>88</v>
      </c>
      <c r="AY255" s="17" t="s">
        <v>139</v>
      </c>
      <c r="BE255" s="100">
        <f>IF(N255="základní",J255,0)</f>
        <v>0</v>
      </c>
      <c r="BF255" s="100">
        <f>IF(N255="snížená",J255,0)</f>
        <v>0</v>
      </c>
      <c r="BG255" s="100">
        <f>IF(N255="zákl. přenesená",J255,0)</f>
        <v>0</v>
      </c>
      <c r="BH255" s="100">
        <f>IF(N255="sníž. přenesená",J255,0)</f>
        <v>0</v>
      </c>
      <c r="BI255" s="100">
        <f>IF(N255="nulová",J255,0)</f>
        <v>0</v>
      </c>
      <c r="BJ255" s="17" t="s">
        <v>86</v>
      </c>
      <c r="BK255" s="100">
        <f>ROUND(I255*H255,2)</f>
        <v>0</v>
      </c>
      <c r="BL255" s="17" t="s">
        <v>161</v>
      </c>
      <c r="BM255" s="179" t="s">
        <v>411</v>
      </c>
    </row>
    <row r="256" spans="1:65" s="2" customFormat="1" ht="48.75">
      <c r="A256" s="34"/>
      <c r="B256" s="35"/>
      <c r="C256" s="34"/>
      <c r="D256" s="180" t="s">
        <v>148</v>
      </c>
      <c r="E256" s="34"/>
      <c r="F256" s="181" t="s">
        <v>412</v>
      </c>
      <c r="G256" s="34"/>
      <c r="H256" s="34"/>
      <c r="I256" s="136"/>
      <c r="J256" s="34"/>
      <c r="K256" s="34"/>
      <c r="L256" s="35"/>
      <c r="M256" s="182"/>
      <c r="N256" s="183"/>
      <c r="O256" s="60"/>
      <c r="P256" s="60"/>
      <c r="Q256" s="60"/>
      <c r="R256" s="60"/>
      <c r="S256" s="60"/>
      <c r="T256" s="61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148</v>
      </c>
      <c r="AU256" s="17" t="s">
        <v>88</v>
      </c>
    </row>
    <row r="257" spans="1:65" s="2" customFormat="1" ht="48.75">
      <c r="A257" s="34"/>
      <c r="B257" s="35"/>
      <c r="C257" s="34"/>
      <c r="D257" s="180" t="s">
        <v>413</v>
      </c>
      <c r="E257" s="34"/>
      <c r="F257" s="222" t="s">
        <v>414</v>
      </c>
      <c r="G257" s="34"/>
      <c r="H257" s="34"/>
      <c r="I257" s="136"/>
      <c r="J257" s="34"/>
      <c r="K257" s="34"/>
      <c r="L257" s="35"/>
      <c r="M257" s="182"/>
      <c r="N257" s="183"/>
      <c r="O257" s="60"/>
      <c r="P257" s="60"/>
      <c r="Q257" s="60"/>
      <c r="R257" s="60"/>
      <c r="S257" s="60"/>
      <c r="T257" s="61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413</v>
      </c>
      <c r="AU257" s="17" t="s">
        <v>88</v>
      </c>
    </row>
    <row r="258" spans="1:65" s="13" customFormat="1" ht="11.25">
      <c r="B258" s="184"/>
      <c r="D258" s="180" t="s">
        <v>150</v>
      </c>
      <c r="E258" s="185" t="s">
        <v>1</v>
      </c>
      <c r="F258" s="186" t="s">
        <v>86</v>
      </c>
      <c r="H258" s="187">
        <v>1</v>
      </c>
      <c r="I258" s="188"/>
      <c r="L258" s="184"/>
      <c r="M258" s="189"/>
      <c r="N258" s="190"/>
      <c r="O258" s="190"/>
      <c r="P258" s="190"/>
      <c r="Q258" s="190"/>
      <c r="R258" s="190"/>
      <c r="S258" s="190"/>
      <c r="T258" s="191"/>
      <c r="AT258" s="185" t="s">
        <v>150</v>
      </c>
      <c r="AU258" s="185" t="s">
        <v>88</v>
      </c>
      <c r="AV258" s="13" t="s">
        <v>88</v>
      </c>
      <c r="AW258" s="13" t="s">
        <v>32</v>
      </c>
      <c r="AX258" s="13" t="s">
        <v>86</v>
      </c>
      <c r="AY258" s="185" t="s">
        <v>139</v>
      </c>
    </row>
    <row r="259" spans="1:65" s="2" customFormat="1" ht="24.2" customHeight="1">
      <c r="A259" s="34"/>
      <c r="B259" s="135"/>
      <c r="C259" s="167" t="s">
        <v>415</v>
      </c>
      <c r="D259" s="167" t="s">
        <v>142</v>
      </c>
      <c r="E259" s="168" t="s">
        <v>416</v>
      </c>
      <c r="F259" s="169" t="s">
        <v>417</v>
      </c>
      <c r="G259" s="170" t="s">
        <v>410</v>
      </c>
      <c r="H259" s="171">
        <v>1</v>
      </c>
      <c r="I259" s="172"/>
      <c r="J259" s="173">
        <f>ROUND(I259*H259,2)</f>
        <v>0</v>
      </c>
      <c r="K259" s="174"/>
      <c r="L259" s="35"/>
      <c r="M259" s="175" t="s">
        <v>1</v>
      </c>
      <c r="N259" s="176" t="s">
        <v>43</v>
      </c>
      <c r="O259" s="60"/>
      <c r="P259" s="177">
        <f>O259*H259</f>
        <v>0</v>
      </c>
      <c r="Q259" s="177">
        <v>0.34089999999999998</v>
      </c>
      <c r="R259" s="177">
        <f>Q259*H259</f>
        <v>0.34089999999999998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161</v>
      </c>
      <c r="AT259" s="179" t="s">
        <v>142</v>
      </c>
      <c r="AU259" s="179" t="s">
        <v>88</v>
      </c>
      <c r="AY259" s="17" t="s">
        <v>139</v>
      </c>
      <c r="BE259" s="100">
        <f>IF(N259="základní",J259,0)</f>
        <v>0</v>
      </c>
      <c r="BF259" s="100">
        <f>IF(N259="snížená",J259,0)</f>
        <v>0</v>
      </c>
      <c r="BG259" s="100">
        <f>IF(N259="zákl. přenesená",J259,0)</f>
        <v>0</v>
      </c>
      <c r="BH259" s="100">
        <f>IF(N259="sníž. přenesená",J259,0)</f>
        <v>0</v>
      </c>
      <c r="BI259" s="100">
        <f>IF(N259="nulová",J259,0)</f>
        <v>0</v>
      </c>
      <c r="BJ259" s="17" t="s">
        <v>86</v>
      </c>
      <c r="BK259" s="100">
        <f>ROUND(I259*H259,2)</f>
        <v>0</v>
      </c>
      <c r="BL259" s="17" t="s">
        <v>161</v>
      </c>
      <c r="BM259" s="179" t="s">
        <v>418</v>
      </c>
    </row>
    <row r="260" spans="1:65" s="2" customFormat="1" ht="19.5">
      <c r="A260" s="34"/>
      <c r="B260" s="35"/>
      <c r="C260" s="34"/>
      <c r="D260" s="180" t="s">
        <v>148</v>
      </c>
      <c r="E260" s="34"/>
      <c r="F260" s="181" t="s">
        <v>417</v>
      </c>
      <c r="G260" s="34"/>
      <c r="H260" s="34"/>
      <c r="I260" s="136"/>
      <c r="J260" s="34"/>
      <c r="K260" s="34"/>
      <c r="L260" s="35"/>
      <c r="M260" s="182"/>
      <c r="N260" s="183"/>
      <c r="O260" s="60"/>
      <c r="P260" s="60"/>
      <c r="Q260" s="60"/>
      <c r="R260" s="60"/>
      <c r="S260" s="60"/>
      <c r="T260" s="61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148</v>
      </c>
      <c r="AU260" s="17" t="s">
        <v>88</v>
      </c>
    </row>
    <row r="261" spans="1:65" s="13" customFormat="1" ht="11.25">
      <c r="B261" s="184"/>
      <c r="D261" s="180" t="s">
        <v>150</v>
      </c>
      <c r="E261" s="185" t="s">
        <v>1</v>
      </c>
      <c r="F261" s="186" t="s">
        <v>86</v>
      </c>
      <c r="H261" s="187">
        <v>1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150</v>
      </c>
      <c r="AU261" s="185" t="s">
        <v>88</v>
      </c>
      <c r="AV261" s="13" t="s">
        <v>88</v>
      </c>
      <c r="AW261" s="13" t="s">
        <v>32</v>
      </c>
      <c r="AX261" s="13" t="s">
        <v>86</v>
      </c>
      <c r="AY261" s="185" t="s">
        <v>139</v>
      </c>
    </row>
    <row r="262" spans="1:65" s="2" customFormat="1" ht="24.2" customHeight="1">
      <c r="A262" s="34"/>
      <c r="B262" s="135"/>
      <c r="C262" s="211" t="s">
        <v>419</v>
      </c>
      <c r="D262" s="211" t="s">
        <v>272</v>
      </c>
      <c r="E262" s="212" t="s">
        <v>420</v>
      </c>
      <c r="F262" s="213" t="s">
        <v>421</v>
      </c>
      <c r="G262" s="214" t="s">
        <v>410</v>
      </c>
      <c r="H262" s="215">
        <v>1</v>
      </c>
      <c r="I262" s="216"/>
      <c r="J262" s="217">
        <f>ROUND(I262*H262,2)</f>
        <v>0</v>
      </c>
      <c r="K262" s="218"/>
      <c r="L262" s="219"/>
      <c r="M262" s="220" t="s">
        <v>1</v>
      </c>
      <c r="N262" s="221" t="s">
        <v>43</v>
      </c>
      <c r="O262" s="60"/>
      <c r="P262" s="177">
        <f>O262*H262</f>
        <v>0</v>
      </c>
      <c r="Q262" s="177">
        <v>7.1999999999999995E-2</v>
      </c>
      <c r="R262" s="177">
        <f>Q262*H262</f>
        <v>7.1999999999999995E-2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182</v>
      </c>
      <c r="AT262" s="179" t="s">
        <v>272</v>
      </c>
      <c r="AU262" s="179" t="s">
        <v>88</v>
      </c>
      <c r="AY262" s="17" t="s">
        <v>139</v>
      </c>
      <c r="BE262" s="100">
        <f>IF(N262="základní",J262,0)</f>
        <v>0</v>
      </c>
      <c r="BF262" s="100">
        <f>IF(N262="snížená",J262,0)</f>
        <v>0</v>
      </c>
      <c r="BG262" s="100">
        <f>IF(N262="zákl. přenesená",J262,0)</f>
        <v>0</v>
      </c>
      <c r="BH262" s="100">
        <f>IF(N262="sníž. přenesená",J262,0)</f>
        <v>0</v>
      </c>
      <c r="BI262" s="100">
        <f>IF(N262="nulová",J262,0)</f>
        <v>0</v>
      </c>
      <c r="BJ262" s="17" t="s">
        <v>86</v>
      </c>
      <c r="BK262" s="100">
        <f>ROUND(I262*H262,2)</f>
        <v>0</v>
      </c>
      <c r="BL262" s="17" t="s">
        <v>161</v>
      </c>
      <c r="BM262" s="179" t="s">
        <v>422</v>
      </c>
    </row>
    <row r="263" spans="1:65" s="2" customFormat="1" ht="11.25">
      <c r="A263" s="34"/>
      <c r="B263" s="35"/>
      <c r="C263" s="34"/>
      <c r="D263" s="180" t="s">
        <v>148</v>
      </c>
      <c r="E263" s="34"/>
      <c r="F263" s="181" t="s">
        <v>423</v>
      </c>
      <c r="G263" s="34"/>
      <c r="H263" s="34"/>
      <c r="I263" s="136"/>
      <c r="J263" s="34"/>
      <c r="K263" s="34"/>
      <c r="L263" s="35"/>
      <c r="M263" s="182"/>
      <c r="N263" s="183"/>
      <c r="O263" s="60"/>
      <c r="P263" s="60"/>
      <c r="Q263" s="60"/>
      <c r="R263" s="60"/>
      <c r="S263" s="60"/>
      <c r="T263" s="61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148</v>
      </c>
      <c r="AU263" s="17" t="s">
        <v>88</v>
      </c>
    </row>
    <row r="264" spans="1:65" s="13" customFormat="1" ht="11.25">
      <c r="B264" s="184"/>
      <c r="D264" s="180" t="s">
        <v>150</v>
      </c>
      <c r="E264" s="185" t="s">
        <v>1</v>
      </c>
      <c r="F264" s="186" t="s">
        <v>86</v>
      </c>
      <c r="H264" s="187">
        <v>1</v>
      </c>
      <c r="I264" s="188"/>
      <c r="L264" s="184"/>
      <c r="M264" s="189"/>
      <c r="N264" s="190"/>
      <c r="O264" s="190"/>
      <c r="P264" s="190"/>
      <c r="Q264" s="190"/>
      <c r="R264" s="190"/>
      <c r="S264" s="190"/>
      <c r="T264" s="191"/>
      <c r="AT264" s="185" t="s">
        <v>150</v>
      </c>
      <c r="AU264" s="185" t="s">
        <v>88</v>
      </c>
      <c r="AV264" s="13" t="s">
        <v>88</v>
      </c>
      <c r="AW264" s="13" t="s">
        <v>32</v>
      </c>
      <c r="AX264" s="13" t="s">
        <v>86</v>
      </c>
      <c r="AY264" s="185" t="s">
        <v>139</v>
      </c>
    </row>
    <row r="265" spans="1:65" s="2" customFormat="1" ht="21.75" customHeight="1">
      <c r="A265" s="34"/>
      <c r="B265" s="135"/>
      <c r="C265" s="211" t="s">
        <v>424</v>
      </c>
      <c r="D265" s="211" t="s">
        <v>272</v>
      </c>
      <c r="E265" s="212" t="s">
        <v>425</v>
      </c>
      <c r="F265" s="213" t="s">
        <v>426</v>
      </c>
      <c r="G265" s="214" t="s">
        <v>410</v>
      </c>
      <c r="H265" s="215">
        <v>1</v>
      </c>
      <c r="I265" s="216"/>
      <c r="J265" s="217">
        <f>ROUND(I265*H265,2)</f>
        <v>0</v>
      </c>
      <c r="K265" s="218"/>
      <c r="L265" s="219"/>
      <c r="M265" s="220" t="s">
        <v>1</v>
      </c>
      <c r="N265" s="221" t="s">
        <v>43</v>
      </c>
      <c r="O265" s="60"/>
      <c r="P265" s="177">
        <f>O265*H265</f>
        <v>0</v>
      </c>
      <c r="Q265" s="177">
        <v>0.111</v>
      </c>
      <c r="R265" s="177">
        <f>Q265*H265</f>
        <v>0.111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182</v>
      </c>
      <c r="AT265" s="179" t="s">
        <v>272</v>
      </c>
      <c r="AU265" s="179" t="s">
        <v>88</v>
      </c>
      <c r="AY265" s="17" t="s">
        <v>139</v>
      </c>
      <c r="BE265" s="100">
        <f>IF(N265="základní",J265,0)</f>
        <v>0</v>
      </c>
      <c r="BF265" s="100">
        <f>IF(N265="snížená",J265,0)</f>
        <v>0</v>
      </c>
      <c r="BG265" s="100">
        <f>IF(N265="zákl. přenesená",J265,0)</f>
        <v>0</v>
      </c>
      <c r="BH265" s="100">
        <f>IF(N265="sníž. přenesená",J265,0)</f>
        <v>0</v>
      </c>
      <c r="BI265" s="100">
        <f>IF(N265="nulová",J265,0)</f>
        <v>0</v>
      </c>
      <c r="BJ265" s="17" t="s">
        <v>86</v>
      </c>
      <c r="BK265" s="100">
        <f>ROUND(I265*H265,2)</f>
        <v>0</v>
      </c>
      <c r="BL265" s="17" t="s">
        <v>161</v>
      </c>
      <c r="BM265" s="179" t="s">
        <v>427</v>
      </c>
    </row>
    <row r="266" spans="1:65" s="2" customFormat="1" ht="11.25">
      <c r="A266" s="34"/>
      <c r="B266" s="35"/>
      <c r="C266" s="34"/>
      <c r="D266" s="180" t="s">
        <v>148</v>
      </c>
      <c r="E266" s="34"/>
      <c r="F266" s="181" t="s">
        <v>426</v>
      </c>
      <c r="G266" s="34"/>
      <c r="H266" s="34"/>
      <c r="I266" s="136"/>
      <c r="J266" s="34"/>
      <c r="K266" s="34"/>
      <c r="L266" s="35"/>
      <c r="M266" s="182"/>
      <c r="N266" s="183"/>
      <c r="O266" s="60"/>
      <c r="P266" s="60"/>
      <c r="Q266" s="60"/>
      <c r="R266" s="60"/>
      <c r="S266" s="60"/>
      <c r="T266" s="61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148</v>
      </c>
      <c r="AU266" s="17" t="s">
        <v>88</v>
      </c>
    </row>
    <row r="267" spans="1:65" s="13" customFormat="1" ht="11.25">
      <c r="B267" s="184"/>
      <c r="D267" s="180" t="s">
        <v>150</v>
      </c>
      <c r="E267" s="185" t="s">
        <v>1</v>
      </c>
      <c r="F267" s="186" t="s">
        <v>86</v>
      </c>
      <c r="H267" s="187">
        <v>1</v>
      </c>
      <c r="I267" s="188"/>
      <c r="L267" s="184"/>
      <c r="M267" s="189"/>
      <c r="N267" s="190"/>
      <c r="O267" s="190"/>
      <c r="P267" s="190"/>
      <c r="Q267" s="190"/>
      <c r="R267" s="190"/>
      <c r="S267" s="190"/>
      <c r="T267" s="191"/>
      <c r="AT267" s="185" t="s">
        <v>150</v>
      </c>
      <c r="AU267" s="185" t="s">
        <v>88</v>
      </c>
      <c r="AV267" s="13" t="s">
        <v>88</v>
      </c>
      <c r="AW267" s="13" t="s">
        <v>32</v>
      </c>
      <c r="AX267" s="13" t="s">
        <v>86</v>
      </c>
      <c r="AY267" s="185" t="s">
        <v>139</v>
      </c>
    </row>
    <row r="268" spans="1:65" s="2" customFormat="1" ht="24.2" customHeight="1">
      <c r="A268" s="34"/>
      <c r="B268" s="135"/>
      <c r="C268" s="211" t="s">
        <v>428</v>
      </c>
      <c r="D268" s="211" t="s">
        <v>272</v>
      </c>
      <c r="E268" s="212" t="s">
        <v>429</v>
      </c>
      <c r="F268" s="213" t="s">
        <v>430</v>
      </c>
      <c r="G268" s="214" t="s">
        <v>410</v>
      </c>
      <c r="H268" s="215">
        <v>1</v>
      </c>
      <c r="I268" s="216"/>
      <c r="J268" s="217">
        <f>ROUND(I268*H268,2)</f>
        <v>0</v>
      </c>
      <c r="K268" s="218"/>
      <c r="L268" s="219"/>
      <c r="M268" s="220" t="s">
        <v>1</v>
      </c>
      <c r="N268" s="221" t="s">
        <v>43</v>
      </c>
      <c r="O268" s="60"/>
      <c r="P268" s="177">
        <f>O268*H268</f>
        <v>0</v>
      </c>
      <c r="Q268" s="177">
        <v>5.7000000000000002E-2</v>
      </c>
      <c r="R268" s="177">
        <f>Q268*H268</f>
        <v>5.7000000000000002E-2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182</v>
      </c>
      <c r="AT268" s="179" t="s">
        <v>272</v>
      </c>
      <c r="AU268" s="179" t="s">
        <v>88</v>
      </c>
      <c r="AY268" s="17" t="s">
        <v>139</v>
      </c>
      <c r="BE268" s="100">
        <f>IF(N268="základní",J268,0)</f>
        <v>0</v>
      </c>
      <c r="BF268" s="100">
        <f>IF(N268="snížená",J268,0)</f>
        <v>0</v>
      </c>
      <c r="BG268" s="100">
        <f>IF(N268="zákl. přenesená",J268,0)</f>
        <v>0</v>
      </c>
      <c r="BH268" s="100">
        <f>IF(N268="sníž. přenesená",J268,0)</f>
        <v>0</v>
      </c>
      <c r="BI268" s="100">
        <f>IF(N268="nulová",J268,0)</f>
        <v>0</v>
      </c>
      <c r="BJ268" s="17" t="s">
        <v>86</v>
      </c>
      <c r="BK268" s="100">
        <f>ROUND(I268*H268,2)</f>
        <v>0</v>
      </c>
      <c r="BL268" s="17" t="s">
        <v>161</v>
      </c>
      <c r="BM268" s="179" t="s">
        <v>431</v>
      </c>
    </row>
    <row r="269" spans="1:65" s="2" customFormat="1" ht="11.25">
      <c r="A269" s="34"/>
      <c r="B269" s="35"/>
      <c r="C269" s="34"/>
      <c r="D269" s="180" t="s">
        <v>148</v>
      </c>
      <c r="E269" s="34"/>
      <c r="F269" s="181" t="s">
        <v>430</v>
      </c>
      <c r="G269" s="34"/>
      <c r="H269" s="34"/>
      <c r="I269" s="136"/>
      <c r="J269" s="34"/>
      <c r="K269" s="34"/>
      <c r="L269" s="35"/>
      <c r="M269" s="182"/>
      <c r="N269" s="183"/>
      <c r="O269" s="60"/>
      <c r="P269" s="60"/>
      <c r="Q269" s="60"/>
      <c r="R269" s="60"/>
      <c r="S269" s="60"/>
      <c r="T269" s="61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148</v>
      </c>
      <c r="AU269" s="17" t="s">
        <v>88</v>
      </c>
    </row>
    <row r="270" spans="1:65" s="13" customFormat="1" ht="11.25">
      <c r="B270" s="184"/>
      <c r="D270" s="180" t="s">
        <v>150</v>
      </c>
      <c r="E270" s="185" t="s">
        <v>1</v>
      </c>
      <c r="F270" s="186" t="s">
        <v>86</v>
      </c>
      <c r="H270" s="187">
        <v>1</v>
      </c>
      <c r="I270" s="188"/>
      <c r="L270" s="184"/>
      <c r="M270" s="189"/>
      <c r="N270" s="190"/>
      <c r="O270" s="190"/>
      <c r="P270" s="190"/>
      <c r="Q270" s="190"/>
      <c r="R270" s="190"/>
      <c r="S270" s="190"/>
      <c r="T270" s="191"/>
      <c r="AT270" s="185" t="s">
        <v>150</v>
      </c>
      <c r="AU270" s="185" t="s">
        <v>88</v>
      </c>
      <c r="AV270" s="13" t="s">
        <v>88</v>
      </c>
      <c r="AW270" s="13" t="s">
        <v>32</v>
      </c>
      <c r="AX270" s="13" t="s">
        <v>86</v>
      </c>
      <c r="AY270" s="185" t="s">
        <v>139</v>
      </c>
    </row>
    <row r="271" spans="1:65" s="2" customFormat="1" ht="24.2" customHeight="1">
      <c r="A271" s="34"/>
      <c r="B271" s="135"/>
      <c r="C271" s="211" t="s">
        <v>432</v>
      </c>
      <c r="D271" s="211" t="s">
        <v>272</v>
      </c>
      <c r="E271" s="212" t="s">
        <v>433</v>
      </c>
      <c r="F271" s="213" t="s">
        <v>434</v>
      </c>
      <c r="G271" s="214" t="s">
        <v>410</v>
      </c>
      <c r="H271" s="215">
        <v>1</v>
      </c>
      <c r="I271" s="216"/>
      <c r="J271" s="217">
        <f>ROUND(I271*H271,2)</f>
        <v>0</v>
      </c>
      <c r="K271" s="218"/>
      <c r="L271" s="219"/>
      <c r="M271" s="220" t="s">
        <v>1</v>
      </c>
      <c r="N271" s="221" t="s">
        <v>43</v>
      </c>
      <c r="O271" s="60"/>
      <c r="P271" s="177">
        <f>O271*H271</f>
        <v>0</v>
      </c>
      <c r="Q271" s="177">
        <v>2.7E-2</v>
      </c>
      <c r="R271" s="177">
        <f>Q271*H271</f>
        <v>2.7E-2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182</v>
      </c>
      <c r="AT271" s="179" t="s">
        <v>272</v>
      </c>
      <c r="AU271" s="179" t="s">
        <v>88</v>
      </c>
      <c r="AY271" s="17" t="s">
        <v>139</v>
      </c>
      <c r="BE271" s="100">
        <f>IF(N271="základní",J271,0)</f>
        <v>0</v>
      </c>
      <c r="BF271" s="100">
        <f>IF(N271="snížená",J271,0)</f>
        <v>0</v>
      </c>
      <c r="BG271" s="100">
        <f>IF(N271="zákl. přenesená",J271,0)</f>
        <v>0</v>
      </c>
      <c r="BH271" s="100">
        <f>IF(N271="sníž. přenesená",J271,0)</f>
        <v>0</v>
      </c>
      <c r="BI271" s="100">
        <f>IF(N271="nulová",J271,0)</f>
        <v>0</v>
      </c>
      <c r="BJ271" s="17" t="s">
        <v>86</v>
      </c>
      <c r="BK271" s="100">
        <f>ROUND(I271*H271,2)</f>
        <v>0</v>
      </c>
      <c r="BL271" s="17" t="s">
        <v>161</v>
      </c>
      <c r="BM271" s="179" t="s">
        <v>435</v>
      </c>
    </row>
    <row r="272" spans="1:65" s="2" customFormat="1" ht="11.25">
      <c r="A272" s="34"/>
      <c r="B272" s="35"/>
      <c r="C272" s="34"/>
      <c r="D272" s="180" t="s">
        <v>148</v>
      </c>
      <c r="E272" s="34"/>
      <c r="F272" s="181" t="s">
        <v>436</v>
      </c>
      <c r="G272" s="34"/>
      <c r="H272" s="34"/>
      <c r="I272" s="136"/>
      <c r="J272" s="34"/>
      <c r="K272" s="34"/>
      <c r="L272" s="35"/>
      <c r="M272" s="182"/>
      <c r="N272" s="183"/>
      <c r="O272" s="60"/>
      <c r="P272" s="60"/>
      <c r="Q272" s="60"/>
      <c r="R272" s="60"/>
      <c r="S272" s="60"/>
      <c r="T272" s="61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148</v>
      </c>
      <c r="AU272" s="17" t="s">
        <v>88</v>
      </c>
    </row>
    <row r="273" spans="1:65" s="13" customFormat="1" ht="11.25">
      <c r="B273" s="184"/>
      <c r="D273" s="180" t="s">
        <v>150</v>
      </c>
      <c r="E273" s="185" t="s">
        <v>1</v>
      </c>
      <c r="F273" s="186" t="s">
        <v>86</v>
      </c>
      <c r="H273" s="187">
        <v>1</v>
      </c>
      <c r="I273" s="188"/>
      <c r="L273" s="184"/>
      <c r="M273" s="189"/>
      <c r="N273" s="190"/>
      <c r="O273" s="190"/>
      <c r="P273" s="190"/>
      <c r="Q273" s="190"/>
      <c r="R273" s="190"/>
      <c r="S273" s="190"/>
      <c r="T273" s="191"/>
      <c r="AT273" s="185" t="s">
        <v>150</v>
      </c>
      <c r="AU273" s="185" t="s">
        <v>88</v>
      </c>
      <c r="AV273" s="13" t="s">
        <v>88</v>
      </c>
      <c r="AW273" s="13" t="s">
        <v>32</v>
      </c>
      <c r="AX273" s="13" t="s">
        <v>86</v>
      </c>
      <c r="AY273" s="185" t="s">
        <v>139</v>
      </c>
    </row>
    <row r="274" spans="1:65" s="2" customFormat="1" ht="21.75" customHeight="1">
      <c r="A274" s="34"/>
      <c r="B274" s="135"/>
      <c r="C274" s="211" t="s">
        <v>437</v>
      </c>
      <c r="D274" s="211" t="s">
        <v>272</v>
      </c>
      <c r="E274" s="212" t="s">
        <v>438</v>
      </c>
      <c r="F274" s="213" t="s">
        <v>439</v>
      </c>
      <c r="G274" s="214" t="s">
        <v>410</v>
      </c>
      <c r="H274" s="215">
        <v>1</v>
      </c>
      <c r="I274" s="216"/>
      <c r="J274" s="217">
        <f>ROUND(I274*H274,2)</f>
        <v>0</v>
      </c>
      <c r="K274" s="218"/>
      <c r="L274" s="219"/>
      <c r="M274" s="220" t="s">
        <v>1</v>
      </c>
      <c r="N274" s="221" t="s">
        <v>43</v>
      </c>
      <c r="O274" s="60"/>
      <c r="P274" s="177">
        <f>O274*H274</f>
        <v>0</v>
      </c>
      <c r="Q274" s="177">
        <v>6.0000000000000001E-3</v>
      </c>
      <c r="R274" s="177">
        <f>Q274*H274</f>
        <v>6.0000000000000001E-3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182</v>
      </c>
      <c r="AT274" s="179" t="s">
        <v>272</v>
      </c>
      <c r="AU274" s="179" t="s">
        <v>88</v>
      </c>
      <c r="AY274" s="17" t="s">
        <v>139</v>
      </c>
      <c r="BE274" s="100">
        <f>IF(N274="základní",J274,0)</f>
        <v>0</v>
      </c>
      <c r="BF274" s="100">
        <f>IF(N274="snížená",J274,0)</f>
        <v>0</v>
      </c>
      <c r="BG274" s="100">
        <f>IF(N274="zákl. přenesená",J274,0)</f>
        <v>0</v>
      </c>
      <c r="BH274" s="100">
        <f>IF(N274="sníž. přenesená",J274,0)</f>
        <v>0</v>
      </c>
      <c r="BI274" s="100">
        <f>IF(N274="nulová",J274,0)</f>
        <v>0</v>
      </c>
      <c r="BJ274" s="17" t="s">
        <v>86</v>
      </c>
      <c r="BK274" s="100">
        <f>ROUND(I274*H274,2)</f>
        <v>0</v>
      </c>
      <c r="BL274" s="17" t="s">
        <v>161</v>
      </c>
      <c r="BM274" s="179" t="s">
        <v>440</v>
      </c>
    </row>
    <row r="275" spans="1:65" s="2" customFormat="1" ht="19.5">
      <c r="A275" s="34"/>
      <c r="B275" s="35"/>
      <c r="C275" s="34"/>
      <c r="D275" s="180" t="s">
        <v>148</v>
      </c>
      <c r="E275" s="34"/>
      <c r="F275" s="181" t="s">
        <v>441</v>
      </c>
      <c r="G275" s="34"/>
      <c r="H275" s="34"/>
      <c r="I275" s="136"/>
      <c r="J275" s="34"/>
      <c r="K275" s="34"/>
      <c r="L275" s="35"/>
      <c r="M275" s="182"/>
      <c r="N275" s="183"/>
      <c r="O275" s="60"/>
      <c r="P275" s="60"/>
      <c r="Q275" s="60"/>
      <c r="R275" s="60"/>
      <c r="S275" s="60"/>
      <c r="T275" s="61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148</v>
      </c>
      <c r="AU275" s="17" t="s">
        <v>88</v>
      </c>
    </row>
    <row r="276" spans="1:65" s="13" customFormat="1" ht="11.25">
      <c r="B276" s="184"/>
      <c r="D276" s="180" t="s">
        <v>150</v>
      </c>
      <c r="E276" s="185" t="s">
        <v>1</v>
      </c>
      <c r="F276" s="186" t="s">
        <v>86</v>
      </c>
      <c r="H276" s="187">
        <v>1</v>
      </c>
      <c r="I276" s="188"/>
      <c r="L276" s="184"/>
      <c r="M276" s="189"/>
      <c r="N276" s="190"/>
      <c r="O276" s="190"/>
      <c r="P276" s="190"/>
      <c r="Q276" s="190"/>
      <c r="R276" s="190"/>
      <c r="S276" s="190"/>
      <c r="T276" s="191"/>
      <c r="AT276" s="185" t="s">
        <v>150</v>
      </c>
      <c r="AU276" s="185" t="s">
        <v>88</v>
      </c>
      <c r="AV276" s="13" t="s">
        <v>88</v>
      </c>
      <c r="AW276" s="13" t="s">
        <v>32</v>
      </c>
      <c r="AX276" s="13" t="s">
        <v>86</v>
      </c>
      <c r="AY276" s="185" t="s">
        <v>139</v>
      </c>
    </row>
    <row r="277" spans="1:65" s="2" customFormat="1" ht="16.5" customHeight="1">
      <c r="A277" s="34"/>
      <c r="B277" s="135"/>
      <c r="C277" s="211" t="s">
        <v>442</v>
      </c>
      <c r="D277" s="211" t="s">
        <v>272</v>
      </c>
      <c r="E277" s="212" t="s">
        <v>443</v>
      </c>
      <c r="F277" s="213" t="s">
        <v>444</v>
      </c>
      <c r="G277" s="214" t="s">
        <v>410</v>
      </c>
      <c r="H277" s="215">
        <v>1</v>
      </c>
      <c r="I277" s="216"/>
      <c r="J277" s="217">
        <f>ROUND(I277*H277,2)</f>
        <v>0</v>
      </c>
      <c r="K277" s="218"/>
      <c r="L277" s="219"/>
      <c r="M277" s="220" t="s">
        <v>1</v>
      </c>
      <c r="N277" s="221" t="s">
        <v>43</v>
      </c>
      <c r="O277" s="60"/>
      <c r="P277" s="177">
        <f>O277*H277</f>
        <v>0</v>
      </c>
      <c r="Q277" s="177">
        <v>5.8000000000000003E-2</v>
      </c>
      <c r="R277" s="177">
        <f>Q277*H277</f>
        <v>5.8000000000000003E-2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182</v>
      </c>
      <c r="AT277" s="179" t="s">
        <v>272</v>
      </c>
      <c r="AU277" s="179" t="s">
        <v>88</v>
      </c>
      <c r="AY277" s="17" t="s">
        <v>139</v>
      </c>
      <c r="BE277" s="100">
        <f>IF(N277="základní",J277,0)</f>
        <v>0</v>
      </c>
      <c r="BF277" s="100">
        <f>IF(N277="snížená",J277,0)</f>
        <v>0</v>
      </c>
      <c r="BG277" s="100">
        <f>IF(N277="zákl. přenesená",J277,0)</f>
        <v>0</v>
      </c>
      <c r="BH277" s="100">
        <f>IF(N277="sníž. přenesená",J277,0)</f>
        <v>0</v>
      </c>
      <c r="BI277" s="100">
        <f>IF(N277="nulová",J277,0)</f>
        <v>0</v>
      </c>
      <c r="BJ277" s="17" t="s">
        <v>86</v>
      </c>
      <c r="BK277" s="100">
        <f>ROUND(I277*H277,2)</f>
        <v>0</v>
      </c>
      <c r="BL277" s="17" t="s">
        <v>161</v>
      </c>
      <c r="BM277" s="179" t="s">
        <v>445</v>
      </c>
    </row>
    <row r="278" spans="1:65" s="2" customFormat="1" ht="11.25">
      <c r="A278" s="34"/>
      <c r="B278" s="35"/>
      <c r="C278" s="34"/>
      <c r="D278" s="180" t="s">
        <v>148</v>
      </c>
      <c r="E278" s="34"/>
      <c r="F278" s="181" t="s">
        <v>446</v>
      </c>
      <c r="G278" s="34"/>
      <c r="H278" s="34"/>
      <c r="I278" s="136"/>
      <c r="J278" s="34"/>
      <c r="K278" s="34"/>
      <c r="L278" s="35"/>
      <c r="M278" s="182"/>
      <c r="N278" s="183"/>
      <c r="O278" s="60"/>
      <c r="P278" s="60"/>
      <c r="Q278" s="60"/>
      <c r="R278" s="60"/>
      <c r="S278" s="60"/>
      <c r="T278" s="61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148</v>
      </c>
      <c r="AU278" s="17" t="s">
        <v>88</v>
      </c>
    </row>
    <row r="279" spans="1:65" s="13" customFormat="1" ht="11.25">
      <c r="B279" s="184"/>
      <c r="D279" s="180" t="s">
        <v>150</v>
      </c>
      <c r="E279" s="185" t="s">
        <v>1</v>
      </c>
      <c r="F279" s="186" t="s">
        <v>86</v>
      </c>
      <c r="H279" s="187">
        <v>1</v>
      </c>
      <c r="I279" s="188"/>
      <c r="L279" s="184"/>
      <c r="M279" s="189"/>
      <c r="N279" s="190"/>
      <c r="O279" s="190"/>
      <c r="P279" s="190"/>
      <c r="Q279" s="190"/>
      <c r="R279" s="190"/>
      <c r="S279" s="190"/>
      <c r="T279" s="191"/>
      <c r="AT279" s="185" t="s">
        <v>150</v>
      </c>
      <c r="AU279" s="185" t="s">
        <v>88</v>
      </c>
      <c r="AV279" s="13" t="s">
        <v>88</v>
      </c>
      <c r="AW279" s="13" t="s">
        <v>32</v>
      </c>
      <c r="AX279" s="13" t="s">
        <v>86</v>
      </c>
      <c r="AY279" s="185" t="s">
        <v>139</v>
      </c>
    </row>
    <row r="280" spans="1:65" s="2" customFormat="1" ht="21.75" customHeight="1">
      <c r="A280" s="34"/>
      <c r="B280" s="135"/>
      <c r="C280" s="167" t="s">
        <v>447</v>
      </c>
      <c r="D280" s="167" t="s">
        <v>142</v>
      </c>
      <c r="E280" s="168" t="s">
        <v>448</v>
      </c>
      <c r="F280" s="169" t="s">
        <v>449</v>
      </c>
      <c r="G280" s="170" t="s">
        <v>450</v>
      </c>
      <c r="H280" s="171">
        <v>1</v>
      </c>
      <c r="I280" s="172"/>
      <c r="J280" s="173">
        <f>ROUND(I280*H280,2)</f>
        <v>0</v>
      </c>
      <c r="K280" s="174"/>
      <c r="L280" s="35"/>
      <c r="M280" s="175" t="s">
        <v>1</v>
      </c>
      <c r="N280" s="176" t="s">
        <v>43</v>
      </c>
      <c r="O280" s="60"/>
      <c r="P280" s="177">
        <f>O280*H280</f>
        <v>0</v>
      </c>
      <c r="Q280" s="177">
        <v>0.14494000000000001</v>
      </c>
      <c r="R280" s="177">
        <f>Q280*H280</f>
        <v>0.14494000000000001</v>
      </c>
      <c r="S280" s="177">
        <v>0.7</v>
      </c>
      <c r="T280" s="178">
        <f>S280*H280</f>
        <v>0.7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161</v>
      </c>
      <c r="AT280" s="179" t="s">
        <v>142</v>
      </c>
      <c r="AU280" s="179" t="s">
        <v>88</v>
      </c>
      <c r="AY280" s="17" t="s">
        <v>139</v>
      </c>
      <c r="BE280" s="100">
        <f>IF(N280="základní",J280,0)</f>
        <v>0</v>
      </c>
      <c r="BF280" s="100">
        <f>IF(N280="snížená",J280,0)</f>
        <v>0</v>
      </c>
      <c r="BG280" s="100">
        <f>IF(N280="zákl. přenesená",J280,0)</f>
        <v>0</v>
      </c>
      <c r="BH280" s="100">
        <f>IF(N280="sníž. přenesená",J280,0)</f>
        <v>0</v>
      </c>
      <c r="BI280" s="100">
        <f>IF(N280="nulová",J280,0)</f>
        <v>0</v>
      </c>
      <c r="BJ280" s="17" t="s">
        <v>86</v>
      </c>
      <c r="BK280" s="100">
        <f>ROUND(I280*H280,2)</f>
        <v>0</v>
      </c>
      <c r="BL280" s="17" t="s">
        <v>161</v>
      </c>
      <c r="BM280" s="179" t="s">
        <v>451</v>
      </c>
    </row>
    <row r="281" spans="1:65" s="2" customFormat="1" ht="11.25">
      <c r="A281" s="34"/>
      <c r="B281" s="35"/>
      <c r="C281" s="34"/>
      <c r="D281" s="180" t="s">
        <v>148</v>
      </c>
      <c r="E281" s="34"/>
      <c r="F281" s="181" t="s">
        <v>449</v>
      </c>
      <c r="G281" s="34"/>
      <c r="H281" s="34"/>
      <c r="I281" s="136"/>
      <c r="J281" s="34"/>
      <c r="K281" s="34"/>
      <c r="L281" s="35"/>
      <c r="M281" s="182"/>
      <c r="N281" s="183"/>
      <c r="O281" s="60"/>
      <c r="P281" s="60"/>
      <c r="Q281" s="60"/>
      <c r="R281" s="60"/>
      <c r="S281" s="60"/>
      <c r="T281" s="61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148</v>
      </c>
      <c r="AU281" s="17" t="s">
        <v>88</v>
      </c>
    </row>
    <row r="282" spans="1:65" s="13" customFormat="1" ht="11.25">
      <c r="B282" s="184"/>
      <c r="D282" s="180" t="s">
        <v>150</v>
      </c>
      <c r="E282" s="185" t="s">
        <v>1</v>
      </c>
      <c r="F282" s="186" t="s">
        <v>86</v>
      </c>
      <c r="H282" s="187">
        <v>1</v>
      </c>
      <c r="I282" s="188"/>
      <c r="L282" s="184"/>
      <c r="M282" s="189"/>
      <c r="N282" s="190"/>
      <c r="O282" s="190"/>
      <c r="P282" s="190"/>
      <c r="Q282" s="190"/>
      <c r="R282" s="190"/>
      <c r="S282" s="190"/>
      <c r="T282" s="191"/>
      <c r="AT282" s="185" t="s">
        <v>150</v>
      </c>
      <c r="AU282" s="185" t="s">
        <v>88</v>
      </c>
      <c r="AV282" s="13" t="s">
        <v>88</v>
      </c>
      <c r="AW282" s="13" t="s">
        <v>32</v>
      </c>
      <c r="AX282" s="13" t="s">
        <v>86</v>
      </c>
      <c r="AY282" s="185" t="s">
        <v>139</v>
      </c>
    </row>
    <row r="283" spans="1:65" s="2" customFormat="1" ht="24.2" customHeight="1">
      <c r="A283" s="34"/>
      <c r="B283" s="135"/>
      <c r="C283" s="167" t="s">
        <v>452</v>
      </c>
      <c r="D283" s="167" t="s">
        <v>142</v>
      </c>
      <c r="E283" s="168" t="s">
        <v>453</v>
      </c>
      <c r="F283" s="169" t="s">
        <v>454</v>
      </c>
      <c r="G283" s="170" t="s">
        <v>410</v>
      </c>
      <c r="H283" s="171">
        <v>3</v>
      </c>
      <c r="I283" s="172"/>
      <c r="J283" s="173">
        <f>ROUND(I283*H283,2)</f>
        <v>0</v>
      </c>
      <c r="K283" s="174"/>
      <c r="L283" s="35"/>
      <c r="M283" s="175" t="s">
        <v>1</v>
      </c>
      <c r="N283" s="176" t="s">
        <v>43</v>
      </c>
      <c r="O283" s="60"/>
      <c r="P283" s="177">
        <f>O283*H283</f>
        <v>0</v>
      </c>
      <c r="Q283" s="177">
        <v>0.42080000000000001</v>
      </c>
      <c r="R283" s="177">
        <f>Q283*H283</f>
        <v>1.2624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161</v>
      </c>
      <c r="AT283" s="179" t="s">
        <v>142</v>
      </c>
      <c r="AU283" s="179" t="s">
        <v>88</v>
      </c>
      <c r="AY283" s="17" t="s">
        <v>139</v>
      </c>
      <c r="BE283" s="100">
        <f>IF(N283="základní",J283,0)</f>
        <v>0</v>
      </c>
      <c r="BF283" s="100">
        <f>IF(N283="snížená",J283,0)</f>
        <v>0</v>
      </c>
      <c r="BG283" s="100">
        <f>IF(N283="zákl. přenesená",J283,0)</f>
        <v>0</v>
      </c>
      <c r="BH283" s="100">
        <f>IF(N283="sníž. přenesená",J283,0)</f>
        <v>0</v>
      </c>
      <c r="BI283" s="100">
        <f>IF(N283="nulová",J283,0)</f>
        <v>0</v>
      </c>
      <c r="BJ283" s="17" t="s">
        <v>86</v>
      </c>
      <c r="BK283" s="100">
        <f>ROUND(I283*H283,2)</f>
        <v>0</v>
      </c>
      <c r="BL283" s="17" t="s">
        <v>161</v>
      </c>
      <c r="BM283" s="179" t="s">
        <v>455</v>
      </c>
    </row>
    <row r="284" spans="1:65" s="2" customFormat="1" ht="19.5">
      <c r="A284" s="34"/>
      <c r="B284" s="35"/>
      <c r="C284" s="34"/>
      <c r="D284" s="180" t="s">
        <v>148</v>
      </c>
      <c r="E284" s="34"/>
      <c r="F284" s="181" t="s">
        <v>456</v>
      </c>
      <c r="G284" s="34"/>
      <c r="H284" s="34"/>
      <c r="I284" s="136"/>
      <c r="J284" s="34"/>
      <c r="K284" s="34"/>
      <c r="L284" s="35"/>
      <c r="M284" s="182"/>
      <c r="N284" s="183"/>
      <c r="O284" s="60"/>
      <c r="P284" s="60"/>
      <c r="Q284" s="60"/>
      <c r="R284" s="60"/>
      <c r="S284" s="60"/>
      <c r="T284" s="61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148</v>
      </c>
      <c r="AU284" s="17" t="s">
        <v>88</v>
      </c>
    </row>
    <row r="285" spans="1:65" s="13" customFormat="1" ht="11.25">
      <c r="B285" s="184"/>
      <c r="D285" s="180" t="s">
        <v>150</v>
      </c>
      <c r="E285" s="185" t="s">
        <v>1</v>
      </c>
      <c r="F285" s="186" t="s">
        <v>457</v>
      </c>
      <c r="H285" s="187">
        <v>3</v>
      </c>
      <c r="I285" s="188"/>
      <c r="L285" s="184"/>
      <c r="M285" s="189"/>
      <c r="N285" s="190"/>
      <c r="O285" s="190"/>
      <c r="P285" s="190"/>
      <c r="Q285" s="190"/>
      <c r="R285" s="190"/>
      <c r="S285" s="190"/>
      <c r="T285" s="191"/>
      <c r="AT285" s="185" t="s">
        <v>150</v>
      </c>
      <c r="AU285" s="185" t="s">
        <v>88</v>
      </c>
      <c r="AV285" s="13" t="s">
        <v>88</v>
      </c>
      <c r="AW285" s="13" t="s">
        <v>32</v>
      </c>
      <c r="AX285" s="13" t="s">
        <v>86</v>
      </c>
      <c r="AY285" s="185" t="s">
        <v>139</v>
      </c>
    </row>
    <row r="286" spans="1:65" s="2" customFormat="1" ht="24.2" customHeight="1">
      <c r="A286" s="34"/>
      <c r="B286" s="135"/>
      <c r="C286" s="167" t="s">
        <v>458</v>
      </c>
      <c r="D286" s="167" t="s">
        <v>142</v>
      </c>
      <c r="E286" s="168" t="s">
        <v>459</v>
      </c>
      <c r="F286" s="169" t="s">
        <v>460</v>
      </c>
      <c r="G286" s="170" t="s">
        <v>258</v>
      </c>
      <c r="H286" s="171">
        <v>0.42</v>
      </c>
      <c r="I286" s="172"/>
      <c r="J286" s="173">
        <f>ROUND(I286*H286,2)</f>
        <v>0</v>
      </c>
      <c r="K286" s="174"/>
      <c r="L286" s="35"/>
      <c r="M286" s="175" t="s">
        <v>1</v>
      </c>
      <c r="N286" s="176" t="s">
        <v>43</v>
      </c>
      <c r="O286" s="60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161</v>
      </c>
      <c r="AT286" s="179" t="s">
        <v>142</v>
      </c>
      <c r="AU286" s="179" t="s">
        <v>88</v>
      </c>
      <c r="AY286" s="17" t="s">
        <v>139</v>
      </c>
      <c r="BE286" s="100">
        <f>IF(N286="základní",J286,0)</f>
        <v>0</v>
      </c>
      <c r="BF286" s="100">
        <f>IF(N286="snížená",J286,0)</f>
        <v>0</v>
      </c>
      <c r="BG286" s="100">
        <f>IF(N286="zákl. přenesená",J286,0)</f>
        <v>0</v>
      </c>
      <c r="BH286" s="100">
        <f>IF(N286="sníž. přenesená",J286,0)</f>
        <v>0</v>
      </c>
      <c r="BI286" s="100">
        <f>IF(N286="nulová",J286,0)</f>
        <v>0</v>
      </c>
      <c r="BJ286" s="17" t="s">
        <v>86</v>
      </c>
      <c r="BK286" s="100">
        <f>ROUND(I286*H286,2)</f>
        <v>0</v>
      </c>
      <c r="BL286" s="17" t="s">
        <v>161</v>
      </c>
      <c r="BM286" s="179" t="s">
        <v>461</v>
      </c>
    </row>
    <row r="287" spans="1:65" s="2" customFormat="1" ht="19.5">
      <c r="A287" s="34"/>
      <c r="B287" s="35"/>
      <c r="C287" s="34"/>
      <c r="D287" s="180" t="s">
        <v>148</v>
      </c>
      <c r="E287" s="34"/>
      <c r="F287" s="181" t="s">
        <v>462</v>
      </c>
      <c r="G287" s="34"/>
      <c r="H287" s="34"/>
      <c r="I287" s="136"/>
      <c r="J287" s="34"/>
      <c r="K287" s="34"/>
      <c r="L287" s="35"/>
      <c r="M287" s="182"/>
      <c r="N287" s="183"/>
      <c r="O287" s="60"/>
      <c r="P287" s="60"/>
      <c r="Q287" s="60"/>
      <c r="R287" s="60"/>
      <c r="S287" s="60"/>
      <c r="T287" s="61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148</v>
      </c>
      <c r="AU287" s="17" t="s">
        <v>88</v>
      </c>
    </row>
    <row r="288" spans="1:65" s="13" customFormat="1" ht="11.25">
      <c r="B288" s="184"/>
      <c r="D288" s="180" t="s">
        <v>150</v>
      </c>
      <c r="E288" s="185" t="s">
        <v>1</v>
      </c>
      <c r="F288" s="186" t="s">
        <v>463</v>
      </c>
      <c r="H288" s="187">
        <v>0.42</v>
      </c>
      <c r="I288" s="188"/>
      <c r="L288" s="184"/>
      <c r="M288" s="189"/>
      <c r="N288" s="190"/>
      <c r="O288" s="190"/>
      <c r="P288" s="190"/>
      <c r="Q288" s="190"/>
      <c r="R288" s="190"/>
      <c r="S288" s="190"/>
      <c r="T288" s="191"/>
      <c r="AT288" s="185" t="s">
        <v>150</v>
      </c>
      <c r="AU288" s="185" t="s">
        <v>88</v>
      </c>
      <c r="AV288" s="13" t="s">
        <v>88</v>
      </c>
      <c r="AW288" s="13" t="s">
        <v>32</v>
      </c>
      <c r="AX288" s="13" t="s">
        <v>86</v>
      </c>
      <c r="AY288" s="185" t="s">
        <v>139</v>
      </c>
    </row>
    <row r="289" spans="1:65" s="12" customFormat="1" ht="22.9" customHeight="1">
      <c r="B289" s="154"/>
      <c r="D289" s="155" t="s">
        <v>77</v>
      </c>
      <c r="E289" s="165" t="s">
        <v>188</v>
      </c>
      <c r="F289" s="165" t="s">
        <v>464</v>
      </c>
      <c r="I289" s="157"/>
      <c r="J289" s="166">
        <f>BK289</f>
        <v>0</v>
      </c>
      <c r="L289" s="154"/>
      <c r="M289" s="159"/>
      <c r="N289" s="160"/>
      <c r="O289" s="160"/>
      <c r="P289" s="161">
        <f>SUM(P290:P345)</f>
        <v>0</v>
      </c>
      <c r="Q289" s="160"/>
      <c r="R289" s="161">
        <f>SUM(R290:R345)</f>
        <v>46.90992</v>
      </c>
      <c r="S289" s="160"/>
      <c r="T289" s="162">
        <f>SUM(T290:T345)</f>
        <v>8.2000000000000003E-2</v>
      </c>
      <c r="AR289" s="155" t="s">
        <v>86</v>
      </c>
      <c r="AT289" s="163" t="s">
        <v>77</v>
      </c>
      <c r="AU289" s="163" t="s">
        <v>86</v>
      </c>
      <c r="AY289" s="155" t="s">
        <v>139</v>
      </c>
      <c r="BK289" s="164">
        <f>SUM(BK290:BK345)</f>
        <v>0</v>
      </c>
    </row>
    <row r="290" spans="1:65" s="2" customFormat="1" ht="24.2" customHeight="1">
      <c r="A290" s="34"/>
      <c r="B290" s="135"/>
      <c r="C290" s="167" t="s">
        <v>465</v>
      </c>
      <c r="D290" s="167" t="s">
        <v>142</v>
      </c>
      <c r="E290" s="168" t="s">
        <v>466</v>
      </c>
      <c r="F290" s="169" t="s">
        <v>467</v>
      </c>
      <c r="G290" s="170" t="s">
        <v>410</v>
      </c>
      <c r="H290" s="171">
        <v>1</v>
      </c>
      <c r="I290" s="172"/>
      <c r="J290" s="173">
        <f>ROUND(I290*H290,2)</f>
        <v>0</v>
      </c>
      <c r="K290" s="174"/>
      <c r="L290" s="35"/>
      <c r="M290" s="175" t="s">
        <v>1</v>
      </c>
      <c r="N290" s="176" t="s">
        <v>43</v>
      </c>
      <c r="O290" s="60"/>
      <c r="P290" s="177">
        <f>O290*H290</f>
        <v>0</v>
      </c>
      <c r="Q290" s="177">
        <v>6.9999999999999999E-4</v>
      </c>
      <c r="R290" s="177">
        <f>Q290*H290</f>
        <v>6.9999999999999999E-4</v>
      </c>
      <c r="S290" s="177">
        <v>0</v>
      </c>
      <c r="T290" s="17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9" t="s">
        <v>161</v>
      </c>
      <c r="AT290" s="179" t="s">
        <v>142</v>
      </c>
      <c r="AU290" s="179" t="s">
        <v>88</v>
      </c>
      <c r="AY290" s="17" t="s">
        <v>139</v>
      </c>
      <c r="BE290" s="100">
        <f>IF(N290="základní",J290,0)</f>
        <v>0</v>
      </c>
      <c r="BF290" s="100">
        <f>IF(N290="snížená",J290,0)</f>
        <v>0</v>
      </c>
      <c r="BG290" s="100">
        <f>IF(N290="zákl. přenesená",J290,0)</f>
        <v>0</v>
      </c>
      <c r="BH290" s="100">
        <f>IF(N290="sníž. přenesená",J290,0)</f>
        <v>0</v>
      </c>
      <c r="BI290" s="100">
        <f>IF(N290="nulová",J290,0)</f>
        <v>0</v>
      </c>
      <c r="BJ290" s="17" t="s">
        <v>86</v>
      </c>
      <c r="BK290" s="100">
        <f>ROUND(I290*H290,2)</f>
        <v>0</v>
      </c>
      <c r="BL290" s="17" t="s">
        <v>161</v>
      </c>
      <c r="BM290" s="179" t="s">
        <v>468</v>
      </c>
    </row>
    <row r="291" spans="1:65" s="2" customFormat="1" ht="19.5">
      <c r="A291" s="34"/>
      <c r="B291" s="35"/>
      <c r="C291" s="34"/>
      <c r="D291" s="180" t="s">
        <v>148</v>
      </c>
      <c r="E291" s="34"/>
      <c r="F291" s="181" t="s">
        <v>469</v>
      </c>
      <c r="G291" s="34"/>
      <c r="H291" s="34"/>
      <c r="I291" s="136"/>
      <c r="J291" s="34"/>
      <c r="K291" s="34"/>
      <c r="L291" s="35"/>
      <c r="M291" s="182"/>
      <c r="N291" s="183"/>
      <c r="O291" s="60"/>
      <c r="P291" s="60"/>
      <c r="Q291" s="60"/>
      <c r="R291" s="60"/>
      <c r="S291" s="60"/>
      <c r="T291" s="61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148</v>
      </c>
      <c r="AU291" s="17" t="s">
        <v>88</v>
      </c>
    </row>
    <row r="292" spans="1:65" s="13" customFormat="1" ht="11.25">
      <c r="B292" s="184"/>
      <c r="D292" s="180" t="s">
        <v>150</v>
      </c>
      <c r="E292" s="185" t="s">
        <v>1</v>
      </c>
      <c r="F292" s="186" t="s">
        <v>86</v>
      </c>
      <c r="H292" s="187">
        <v>1</v>
      </c>
      <c r="I292" s="188"/>
      <c r="L292" s="184"/>
      <c r="M292" s="189"/>
      <c r="N292" s="190"/>
      <c r="O292" s="190"/>
      <c r="P292" s="190"/>
      <c r="Q292" s="190"/>
      <c r="R292" s="190"/>
      <c r="S292" s="190"/>
      <c r="T292" s="191"/>
      <c r="AT292" s="185" t="s">
        <v>150</v>
      </c>
      <c r="AU292" s="185" t="s">
        <v>88</v>
      </c>
      <c r="AV292" s="13" t="s">
        <v>88</v>
      </c>
      <c r="AW292" s="13" t="s">
        <v>32</v>
      </c>
      <c r="AX292" s="13" t="s">
        <v>86</v>
      </c>
      <c r="AY292" s="185" t="s">
        <v>139</v>
      </c>
    </row>
    <row r="293" spans="1:65" s="2" customFormat="1" ht="24.2" customHeight="1">
      <c r="A293" s="34"/>
      <c r="B293" s="135"/>
      <c r="C293" s="211" t="s">
        <v>470</v>
      </c>
      <c r="D293" s="211" t="s">
        <v>272</v>
      </c>
      <c r="E293" s="212" t="s">
        <v>471</v>
      </c>
      <c r="F293" s="213" t="s">
        <v>472</v>
      </c>
      <c r="G293" s="214" t="s">
        <v>410</v>
      </c>
      <c r="H293" s="215">
        <v>1</v>
      </c>
      <c r="I293" s="216"/>
      <c r="J293" s="217">
        <f>ROUND(I293*H293,2)</f>
        <v>0</v>
      </c>
      <c r="K293" s="218"/>
      <c r="L293" s="219"/>
      <c r="M293" s="220" t="s">
        <v>1</v>
      </c>
      <c r="N293" s="221" t="s">
        <v>43</v>
      </c>
      <c r="O293" s="60"/>
      <c r="P293" s="177">
        <f>O293*H293</f>
        <v>0</v>
      </c>
      <c r="Q293" s="177">
        <v>3.5000000000000001E-3</v>
      </c>
      <c r="R293" s="177">
        <f>Q293*H293</f>
        <v>3.5000000000000001E-3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182</v>
      </c>
      <c r="AT293" s="179" t="s">
        <v>272</v>
      </c>
      <c r="AU293" s="179" t="s">
        <v>88</v>
      </c>
      <c r="AY293" s="17" t="s">
        <v>139</v>
      </c>
      <c r="BE293" s="100">
        <f>IF(N293="základní",J293,0)</f>
        <v>0</v>
      </c>
      <c r="BF293" s="100">
        <f>IF(N293="snížená",J293,0)</f>
        <v>0</v>
      </c>
      <c r="BG293" s="100">
        <f>IF(N293="zákl. přenesená",J293,0)</f>
        <v>0</v>
      </c>
      <c r="BH293" s="100">
        <f>IF(N293="sníž. přenesená",J293,0)</f>
        <v>0</v>
      </c>
      <c r="BI293" s="100">
        <f>IF(N293="nulová",J293,0)</f>
        <v>0</v>
      </c>
      <c r="BJ293" s="17" t="s">
        <v>86</v>
      </c>
      <c r="BK293" s="100">
        <f>ROUND(I293*H293,2)</f>
        <v>0</v>
      </c>
      <c r="BL293" s="17" t="s">
        <v>161</v>
      </c>
      <c r="BM293" s="179" t="s">
        <v>473</v>
      </c>
    </row>
    <row r="294" spans="1:65" s="2" customFormat="1" ht="11.25">
      <c r="A294" s="34"/>
      <c r="B294" s="35"/>
      <c r="C294" s="34"/>
      <c r="D294" s="180" t="s">
        <v>148</v>
      </c>
      <c r="E294" s="34"/>
      <c r="F294" s="181" t="s">
        <v>472</v>
      </c>
      <c r="G294" s="34"/>
      <c r="H294" s="34"/>
      <c r="I294" s="136"/>
      <c r="J294" s="34"/>
      <c r="K294" s="34"/>
      <c r="L294" s="35"/>
      <c r="M294" s="182"/>
      <c r="N294" s="183"/>
      <c r="O294" s="60"/>
      <c r="P294" s="60"/>
      <c r="Q294" s="60"/>
      <c r="R294" s="60"/>
      <c r="S294" s="60"/>
      <c r="T294" s="61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148</v>
      </c>
      <c r="AU294" s="17" t="s">
        <v>88</v>
      </c>
    </row>
    <row r="295" spans="1:65" s="13" customFormat="1" ht="11.25">
      <c r="B295" s="184"/>
      <c r="D295" s="180" t="s">
        <v>150</v>
      </c>
      <c r="E295" s="185" t="s">
        <v>1</v>
      </c>
      <c r="F295" s="186" t="s">
        <v>474</v>
      </c>
      <c r="H295" s="187">
        <v>1</v>
      </c>
      <c r="I295" s="188"/>
      <c r="L295" s="184"/>
      <c r="M295" s="189"/>
      <c r="N295" s="190"/>
      <c r="O295" s="190"/>
      <c r="P295" s="190"/>
      <c r="Q295" s="190"/>
      <c r="R295" s="190"/>
      <c r="S295" s="190"/>
      <c r="T295" s="191"/>
      <c r="AT295" s="185" t="s">
        <v>150</v>
      </c>
      <c r="AU295" s="185" t="s">
        <v>88</v>
      </c>
      <c r="AV295" s="13" t="s">
        <v>88</v>
      </c>
      <c r="AW295" s="13" t="s">
        <v>32</v>
      </c>
      <c r="AX295" s="13" t="s">
        <v>78</v>
      </c>
      <c r="AY295" s="185" t="s">
        <v>139</v>
      </c>
    </row>
    <row r="296" spans="1:65" s="14" customFormat="1" ht="11.25">
      <c r="B296" s="196"/>
      <c r="D296" s="180" t="s">
        <v>150</v>
      </c>
      <c r="E296" s="197" t="s">
        <v>1</v>
      </c>
      <c r="F296" s="198" t="s">
        <v>239</v>
      </c>
      <c r="H296" s="199">
        <v>1</v>
      </c>
      <c r="I296" s="200"/>
      <c r="L296" s="196"/>
      <c r="M296" s="201"/>
      <c r="N296" s="202"/>
      <c r="O296" s="202"/>
      <c r="P296" s="202"/>
      <c r="Q296" s="202"/>
      <c r="R296" s="202"/>
      <c r="S296" s="202"/>
      <c r="T296" s="203"/>
      <c r="AT296" s="197" t="s">
        <v>150</v>
      </c>
      <c r="AU296" s="197" t="s">
        <v>88</v>
      </c>
      <c r="AV296" s="14" t="s">
        <v>161</v>
      </c>
      <c r="AW296" s="14" t="s">
        <v>32</v>
      </c>
      <c r="AX296" s="14" t="s">
        <v>86</v>
      </c>
      <c r="AY296" s="197" t="s">
        <v>139</v>
      </c>
    </row>
    <row r="297" spans="1:65" s="2" customFormat="1" ht="24.2" customHeight="1">
      <c r="A297" s="34"/>
      <c r="B297" s="135"/>
      <c r="C297" s="167" t="s">
        <v>475</v>
      </c>
      <c r="D297" s="167" t="s">
        <v>142</v>
      </c>
      <c r="E297" s="168" t="s">
        <v>476</v>
      </c>
      <c r="F297" s="169" t="s">
        <v>477</v>
      </c>
      <c r="G297" s="170" t="s">
        <v>410</v>
      </c>
      <c r="H297" s="171">
        <v>1</v>
      </c>
      <c r="I297" s="172"/>
      <c r="J297" s="173">
        <f>ROUND(I297*H297,2)</f>
        <v>0</v>
      </c>
      <c r="K297" s="174"/>
      <c r="L297" s="35"/>
      <c r="M297" s="175" t="s">
        <v>1</v>
      </c>
      <c r="N297" s="176" t="s">
        <v>43</v>
      </c>
      <c r="O297" s="60"/>
      <c r="P297" s="177">
        <f>O297*H297</f>
        <v>0</v>
      </c>
      <c r="Q297" s="177">
        <v>0.10940999999999999</v>
      </c>
      <c r="R297" s="177">
        <f>Q297*H297</f>
        <v>0.10940999999999999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161</v>
      </c>
      <c r="AT297" s="179" t="s">
        <v>142</v>
      </c>
      <c r="AU297" s="179" t="s">
        <v>88</v>
      </c>
      <c r="AY297" s="17" t="s">
        <v>139</v>
      </c>
      <c r="BE297" s="100">
        <f>IF(N297="základní",J297,0)</f>
        <v>0</v>
      </c>
      <c r="BF297" s="100">
        <f>IF(N297="snížená",J297,0)</f>
        <v>0</v>
      </c>
      <c r="BG297" s="100">
        <f>IF(N297="zákl. přenesená",J297,0)</f>
        <v>0</v>
      </c>
      <c r="BH297" s="100">
        <f>IF(N297="sníž. přenesená",J297,0)</f>
        <v>0</v>
      </c>
      <c r="BI297" s="100">
        <f>IF(N297="nulová",J297,0)</f>
        <v>0</v>
      </c>
      <c r="BJ297" s="17" t="s">
        <v>86</v>
      </c>
      <c r="BK297" s="100">
        <f>ROUND(I297*H297,2)</f>
        <v>0</v>
      </c>
      <c r="BL297" s="17" t="s">
        <v>161</v>
      </c>
      <c r="BM297" s="179" t="s">
        <v>478</v>
      </c>
    </row>
    <row r="298" spans="1:65" s="2" customFormat="1" ht="19.5">
      <c r="A298" s="34"/>
      <c r="B298" s="35"/>
      <c r="C298" s="34"/>
      <c r="D298" s="180" t="s">
        <v>148</v>
      </c>
      <c r="E298" s="34"/>
      <c r="F298" s="181" t="s">
        <v>479</v>
      </c>
      <c r="G298" s="34"/>
      <c r="H298" s="34"/>
      <c r="I298" s="136"/>
      <c r="J298" s="34"/>
      <c r="K298" s="34"/>
      <c r="L298" s="35"/>
      <c r="M298" s="182"/>
      <c r="N298" s="183"/>
      <c r="O298" s="60"/>
      <c r="P298" s="60"/>
      <c r="Q298" s="60"/>
      <c r="R298" s="60"/>
      <c r="S298" s="60"/>
      <c r="T298" s="61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148</v>
      </c>
      <c r="AU298" s="17" t="s">
        <v>88</v>
      </c>
    </row>
    <row r="299" spans="1:65" s="13" customFormat="1" ht="11.25">
      <c r="B299" s="184"/>
      <c r="D299" s="180" t="s">
        <v>150</v>
      </c>
      <c r="E299" s="185" t="s">
        <v>1</v>
      </c>
      <c r="F299" s="186" t="s">
        <v>86</v>
      </c>
      <c r="H299" s="187">
        <v>1</v>
      </c>
      <c r="I299" s="188"/>
      <c r="L299" s="184"/>
      <c r="M299" s="189"/>
      <c r="N299" s="190"/>
      <c r="O299" s="190"/>
      <c r="P299" s="190"/>
      <c r="Q299" s="190"/>
      <c r="R299" s="190"/>
      <c r="S299" s="190"/>
      <c r="T299" s="191"/>
      <c r="AT299" s="185" t="s">
        <v>150</v>
      </c>
      <c r="AU299" s="185" t="s">
        <v>88</v>
      </c>
      <c r="AV299" s="13" t="s">
        <v>88</v>
      </c>
      <c r="AW299" s="13" t="s">
        <v>32</v>
      </c>
      <c r="AX299" s="13" t="s">
        <v>86</v>
      </c>
      <c r="AY299" s="185" t="s">
        <v>139</v>
      </c>
    </row>
    <row r="300" spans="1:65" s="2" customFormat="1" ht="21.75" customHeight="1">
      <c r="A300" s="34"/>
      <c r="B300" s="135"/>
      <c r="C300" s="211" t="s">
        <v>480</v>
      </c>
      <c r="D300" s="211" t="s">
        <v>272</v>
      </c>
      <c r="E300" s="212" t="s">
        <v>481</v>
      </c>
      <c r="F300" s="213" t="s">
        <v>482</v>
      </c>
      <c r="G300" s="214" t="s">
        <v>410</v>
      </c>
      <c r="H300" s="215">
        <v>1</v>
      </c>
      <c r="I300" s="216"/>
      <c r="J300" s="217">
        <f>ROUND(I300*H300,2)</f>
        <v>0</v>
      </c>
      <c r="K300" s="218"/>
      <c r="L300" s="219"/>
      <c r="M300" s="220" t="s">
        <v>1</v>
      </c>
      <c r="N300" s="221" t="s">
        <v>43</v>
      </c>
      <c r="O300" s="60"/>
      <c r="P300" s="177">
        <f>O300*H300</f>
        <v>0</v>
      </c>
      <c r="Q300" s="177">
        <v>6.4999999999999997E-3</v>
      </c>
      <c r="R300" s="177">
        <f>Q300*H300</f>
        <v>6.4999999999999997E-3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182</v>
      </c>
      <c r="AT300" s="179" t="s">
        <v>272</v>
      </c>
      <c r="AU300" s="179" t="s">
        <v>88</v>
      </c>
      <c r="AY300" s="17" t="s">
        <v>139</v>
      </c>
      <c r="BE300" s="100">
        <f>IF(N300="základní",J300,0)</f>
        <v>0</v>
      </c>
      <c r="BF300" s="100">
        <f>IF(N300="snížená",J300,0)</f>
        <v>0</v>
      </c>
      <c r="BG300" s="100">
        <f>IF(N300="zákl. přenesená",J300,0)</f>
        <v>0</v>
      </c>
      <c r="BH300" s="100">
        <f>IF(N300="sníž. přenesená",J300,0)</f>
        <v>0</v>
      </c>
      <c r="BI300" s="100">
        <f>IF(N300="nulová",J300,0)</f>
        <v>0</v>
      </c>
      <c r="BJ300" s="17" t="s">
        <v>86</v>
      </c>
      <c r="BK300" s="100">
        <f>ROUND(I300*H300,2)</f>
        <v>0</v>
      </c>
      <c r="BL300" s="17" t="s">
        <v>161</v>
      </c>
      <c r="BM300" s="179" t="s">
        <v>483</v>
      </c>
    </row>
    <row r="301" spans="1:65" s="2" customFormat="1" ht="11.25">
      <c r="A301" s="34"/>
      <c r="B301" s="35"/>
      <c r="C301" s="34"/>
      <c r="D301" s="180" t="s">
        <v>148</v>
      </c>
      <c r="E301" s="34"/>
      <c r="F301" s="181" t="s">
        <v>482</v>
      </c>
      <c r="G301" s="34"/>
      <c r="H301" s="34"/>
      <c r="I301" s="136"/>
      <c r="J301" s="34"/>
      <c r="K301" s="34"/>
      <c r="L301" s="35"/>
      <c r="M301" s="182"/>
      <c r="N301" s="183"/>
      <c r="O301" s="60"/>
      <c r="P301" s="60"/>
      <c r="Q301" s="60"/>
      <c r="R301" s="60"/>
      <c r="S301" s="60"/>
      <c r="T301" s="61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148</v>
      </c>
      <c r="AU301" s="17" t="s">
        <v>88</v>
      </c>
    </row>
    <row r="302" spans="1:65" s="2" customFormat="1" ht="16.5" customHeight="1">
      <c r="A302" s="34"/>
      <c r="B302" s="135"/>
      <c r="C302" s="211" t="s">
        <v>484</v>
      </c>
      <c r="D302" s="211" t="s">
        <v>272</v>
      </c>
      <c r="E302" s="212" t="s">
        <v>485</v>
      </c>
      <c r="F302" s="213" t="s">
        <v>486</v>
      </c>
      <c r="G302" s="214" t="s">
        <v>410</v>
      </c>
      <c r="H302" s="215">
        <v>1</v>
      </c>
      <c r="I302" s="216"/>
      <c r="J302" s="217">
        <f>ROUND(I302*H302,2)</f>
        <v>0</v>
      </c>
      <c r="K302" s="218"/>
      <c r="L302" s="219"/>
      <c r="M302" s="220" t="s">
        <v>1</v>
      </c>
      <c r="N302" s="221" t="s">
        <v>43</v>
      </c>
      <c r="O302" s="60"/>
      <c r="P302" s="177">
        <f>O302*H302</f>
        <v>0</v>
      </c>
      <c r="Q302" s="177">
        <v>3.3E-3</v>
      </c>
      <c r="R302" s="177">
        <f>Q302*H302</f>
        <v>3.3E-3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182</v>
      </c>
      <c r="AT302" s="179" t="s">
        <v>272</v>
      </c>
      <c r="AU302" s="179" t="s">
        <v>88</v>
      </c>
      <c r="AY302" s="17" t="s">
        <v>139</v>
      </c>
      <c r="BE302" s="100">
        <f>IF(N302="základní",J302,0)</f>
        <v>0</v>
      </c>
      <c r="BF302" s="100">
        <f>IF(N302="snížená",J302,0)</f>
        <v>0</v>
      </c>
      <c r="BG302" s="100">
        <f>IF(N302="zákl. přenesená",J302,0)</f>
        <v>0</v>
      </c>
      <c r="BH302" s="100">
        <f>IF(N302="sníž. přenesená",J302,0)</f>
        <v>0</v>
      </c>
      <c r="BI302" s="100">
        <f>IF(N302="nulová",J302,0)</f>
        <v>0</v>
      </c>
      <c r="BJ302" s="17" t="s">
        <v>86</v>
      </c>
      <c r="BK302" s="100">
        <f>ROUND(I302*H302,2)</f>
        <v>0</v>
      </c>
      <c r="BL302" s="17" t="s">
        <v>161</v>
      </c>
      <c r="BM302" s="179" t="s">
        <v>487</v>
      </c>
    </row>
    <row r="303" spans="1:65" s="2" customFormat="1" ht="11.25">
      <c r="A303" s="34"/>
      <c r="B303" s="35"/>
      <c r="C303" s="34"/>
      <c r="D303" s="180" t="s">
        <v>148</v>
      </c>
      <c r="E303" s="34"/>
      <c r="F303" s="181" t="s">
        <v>486</v>
      </c>
      <c r="G303" s="34"/>
      <c r="H303" s="34"/>
      <c r="I303" s="136"/>
      <c r="J303" s="34"/>
      <c r="K303" s="34"/>
      <c r="L303" s="35"/>
      <c r="M303" s="182"/>
      <c r="N303" s="183"/>
      <c r="O303" s="60"/>
      <c r="P303" s="60"/>
      <c r="Q303" s="60"/>
      <c r="R303" s="60"/>
      <c r="S303" s="60"/>
      <c r="T303" s="61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148</v>
      </c>
      <c r="AU303" s="17" t="s">
        <v>88</v>
      </c>
    </row>
    <row r="304" spans="1:65" s="2" customFormat="1" ht="16.5" customHeight="1">
      <c r="A304" s="34"/>
      <c r="B304" s="135"/>
      <c r="C304" s="211" t="s">
        <v>488</v>
      </c>
      <c r="D304" s="211" t="s">
        <v>272</v>
      </c>
      <c r="E304" s="212" t="s">
        <v>489</v>
      </c>
      <c r="F304" s="213" t="s">
        <v>490</v>
      </c>
      <c r="G304" s="214" t="s">
        <v>410</v>
      </c>
      <c r="H304" s="215">
        <v>1</v>
      </c>
      <c r="I304" s="216"/>
      <c r="J304" s="217">
        <f>ROUND(I304*H304,2)</f>
        <v>0</v>
      </c>
      <c r="K304" s="218"/>
      <c r="L304" s="219"/>
      <c r="M304" s="220" t="s">
        <v>1</v>
      </c>
      <c r="N304" s="221" t="s">
        <v>43</v>
      </c>
      <c r="O304" s="60"/>
      <c r="P304" s="177">
        <f>O304*H304</f>
        <v>0</v>
      </c>
      <c r="Q304" s="177">
        <v>4.0000000000000002E-4</v>
      </c>
      <c r="R304" s="177">
        <f>Q304*H304</f>
        <v>4.0000000000000002E-4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182</v>
      </c>
      <c r="AT304" s="179" t="s">
        <v>272</v>
      </c>
      <c r="AU304" s="179" t="s">
        <v>88</v>
      </c>
      <c r="AY304" s="17" t="s">
        <v>139</v>
      </c>
      <c r="BE304" s="100">
        <f>IF(N304="základní",J304,0)</f>
        <v>0</v>
      </c>
      <c r="BF304" s="100">
        <f>IF(N304="snížená",J304,0)</f>
        <v>0</v>
      </c>
      <c r="BG304" s="100">
        <f>IF(N304="zákl. přenesená",J304,0)</f>
        <v>0</v>
      </c>
      <c r="BH304" s="100">
        <f>IF(N304="sníž. přenesená",J304,0)</f>
        <v>0</v>
      </c>
      <c r="BI304" s="100">
        <f>IF(N304="nulová",J304,0)</f>
        <v>0</v>
      </c>
      <c r="BJ304" s="17" t="s">
        <v>86</v>
      </c>
      <c r="BK304" s="100">
        <f>ROUND(I304*H304,2)</f>
        <v>0</v>
      </c>
      <c r="BL304" s="17" t="s">
        <v>161</v>
      </c>
      <c r="BM304" s="179" t="s">
        <v>491</v>
      </c>
    </row>
    <row r="305" spans="1:65" s="2" customFormat="1" ht="11.25">
      <c r="A305" s="34"/>
      <c r="B305" s="35"/>
      <c r="C305" s="34"/>
      <c r="D305" s="180" t="s">
        <v>148</v>
      </c>
      <c r="E305" s="34"/>
      <c r="F305" s="181" t="s">
        <v>490</v>
      </c>
      <c r="G305" s="34"/>
      <c r="H305" s="34"/>
      <c r="I305" s="136"/>
      <c r="J305" s="34"/>
      <c r="K305" s="34"/>
      <c r="L305" s="35"/>
      <c r="M305" s="182"/>
      <c r="N305" s="183"/>
      <c r="O305" s="60"/>
      <c r="P305" s="60"/>
      <c r="Q305" s="60"/>
      <c r="R305" s="60"/>
      <c r="S305" s="60"/>
      <c r="T305" s="61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148</v>
      </c>
      <c r="AU305" s="17" t="s">
        <v>88</v>
      </c>
    </row>
    <row r="306" spans="1:65" s="2" customFormat="1" ht="16.5" customHeight="1">
      <c r="A306" s="34"/>
      <c r="B306" s="135"/>
      <c r="C306" s="211" t="s">
        <v>492</v>
      </c>
      <c r="D306" s="211" t="s">
        <v>272</v>
      </c>
      <c r="E306" s="212" t="s">
        <v>493</v>
      </c>
      <c r="F306" s="213" t="s">
        <v>494</v>
      </c>
      <c r="G306" s="214" t="s">
        <v>410</v>
      </c>
      <c r="H306" s="215">
        <v>1</v>
      </c>
      <c r="I306" s="216"/>
      <c r="J306" s="217">
        <f>ROUND(I306*H306,2)</f>
        <v>0</v>
      </c>
      <c r="K306" s="218"/>
      <c r="L306" s="219"/>
      <c r="M306" s="220" t="s">
        <v>1</v>
      </c>
      <c r="N306" s="221" t="s">
        <v>43</v>
      </c>
      <c r="O306" s="60"/>
      <c r="P306" s="177">
        <f>O306*H306</f>
        <v>0</v>
      </c>
      <c r="Q306" s="177">
        <v>1.4999999999999999E-4</v>
      </c>
      <c r="R306" s="177">
        <f>Q306*H306</f>
        <v>1.4999999999999999E-4</v>
      </c>
      <c r="S306" s="177">
        <v>0</v>
      </c>
      <c r="T306" s="17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9" t="s">
        <v>182</v>
      </c>
      <c r="AT306" s="179" t="s">
        <v>272</v>
      </c>
      <c r="AU306" s="179" t="s">
        <v>88</v>
      </c>
      <c r="AY306" s="17" t="s">
        <v>139</v>
      </c>
      <c r="BE306" s="100">
        <f>IF(N306="základní",J306,0)</f>
        <v>0</v>
      </c>
      <c r="BF306" s="100">
        <f>IF(N306="snížená",J306,0)</f>
        <v>0</v>
      </c>
      <c r="BG306" s="100">
        <f>IF(N306="zákl. přenesená",J306,0)</f>
        <v>0</v>
      </c>
      <c r="BH306" s="100">
        <f>IF(N306="sníž. přenesená",J306,0)</f>
        <v>0</v>
      </c>
      <c r="BI306" s="100">
        <f>IF(N306="nulová",J306,0)</f>
        <v>0</v>
      </c>
      <c r="BJ306" s="17" t="s">
        <v>86</v>
      </c>
      <c r="BK306" s="100">
        <f>ROUND(I306*H306,2)</f>
        <v>0</v>
      </c>
      <c r="BL306" s="17" t="s">
        <v>161</v>
      </c>
      <c r="BM306" s="179" t="s">
        <v>495</v>
      </c>
    </row>
    <row r="307" spans="1:65" s="2" customFormat="1" ht="11.25">
      <c r="A307" s="34"/>
      <c r="B307" s="35"/>
      <c r="C307" s="34"/>
      <c r="D307" s="180" t="s">
        <v>148</v>
      </c>
      <c r="E307" s="34"/>
      <c r="F307" s="181" t="s">
        <v>494</v>
      </c>
      <c r="G307" s="34"/>
      <c r="H307" s="34"/>
      <c r="I307" s="136"/>
      <c r="J307" s="34"/>
      <c r="K307" s="34"/>
      <c r="L307" s="35"/>
      <c r="M307" s="182"/>
      <c r="N307" s="183"/>
      <c r="O307" s="60"/>
      <c r="P307" s="60"/>
      <c r="Q307" s="60"/>
      <c r="R307" s="60"/>
      <c r="S307" s="60"/>
      <c r="T307" s="61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148</v>
      </c>
      <c r="AU307" s="17" t="s">
        <v>88</v>
      </c>
    </row>
    <row r="308" spans="1:65" s="2" customFormat="1" ht="24.2" customHeight="1">
      <c r="A308" s="34"/>
      <c r="B308" s="135"/>
      <c r="C308" s="167" t="s">
        <v>496</v>
      </c>
      <c r="D308" s="167" t="s">
        <v>142</v>
      </c>
      <c r="E308" s="168" t="s">
        <v>497</v>
      </c>
      <c r="F308" s="169" t="s">
        <v>498</v>
      </c>
      <c r="G308" s="170" t="s">
        <v>252</v>
      </c>
      <c r="H308" s="171">
        <v>20</v>
      </c>
      <c r="I308" s="172"/>
      <c r="J308" s="173">
        <f>ROUND(I308*H308,2)</f>
        <v>0</v>
      </c>
      <c r="K308" s="174"/>
      <c r="L308" s="35"/>
      <c r="M308" s="175" t="s">
        <v>1</v>
      </c>
      <c r="N308" s="176" t="s">
        <v>43</v>
      </c>
      <c r="O308" s="60"/>
      <c r="P308" s="177">
        <f>O308*H308</f>
        <v>0</v>
      </c>
      <c r="Q308" s="177">
        <v>8.0000000000000007E-5</v>
      </c>
      <c r="R308" s="177">
        <f>Q308*H308</f>
        <v>1.6000000000000001E-3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161</v>
      </c>
      <c r="AT308" s="179" t="s">
        <v>142</v>
      </c>
      <c r="AU308" s="179" t="s">
        <v>88</v>
      </c>
      <c r="AY308" s="17" t="s">
        <v>139</v>
      </c>
      <c r="BE308" s="100">
        <f>IF(N308="základní",J308,0)</f>
        <v>0</v>
      </c>
      <c r="BF308" s="100">
        <f>IF(N308="snížená",J308,0)</f>
        <v>0</v>
      </c>
      <c r="BG308" s="100">
        <f>IF(N308="zákl. přenesená",J308,0)</f>
        <v>0</v>
      </c>
      <c r="BH308" s="100">
        <f>IF(N308="sníž. přenesená",J308,0)</f>
        <v>0</v>
      </c>
      <c r="BI308" s="100">
        <f>IF(N308="nulová",J308,0)</f>
        <v>0</v>
      </c>
      <c r="BJ308" s="17" t="s">
        <v>86</v>
      </c>
      <c r="BK308" s="100">
        <f>ROUND(I308*H308,2)</f>
        <v>0</v>
      </c>
      <c r="BL308" s="17" t="s">
        <v>161</v>
      </c>
      <c r="BM308" s="179" t="s">
        <v>499</v>
      </c>
    </row>
    <row r="309" spans="1:65" s="2" customFormat="1" ht="19.5">
      <c r="A309" s="34"/>
      <c r="B309" s="35"/>
      <c r="C309" s="34"/>
      <c r="D309" s="180" t="s">
        <v>148</v>
      </c>
      <c r="E309" s="34"/>
      <c r="F309" s="181" t="s">
        <v>500</v>
      </c>
      <c r="G309" s="34"/>
      <c r="H309" s="34"/>
      <c r="I309" s="136"/>
      <c r="J309" s="34"/>
      <c r="K309" s="34"/>
      <c r="L309" s="35"/>
      <c r="M309" s="182"/>
      <c r="N309" s="183"/>
      <c r="O309" s="60"/>
      <c r="P309" s="60"/>
      <c r="Q309" s="60"/>
      <c r="R309" s="60"/>
      <c r="S309" s="60"/>
      <c r="T309" s="61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148</v>
      </c>
      <c r="AU309" s="17" t="s">
        <v>88</v>
      </c>
    </row>
    <row r="310" spans="1:65" s="13" customFormat="1" ht="11.25">
      <c r="B310" s="184"/>
      <c r="D310" s="180" t="s">
        <v>150</v>
      </c>
      <c r="E310" s="185" t="s">
        <v>1</v>
      </c>
      <c r="F310" s="186" t="s">
        <v>501</v>
      </c>
      <c r="H310" s="187">
        <v>20</v>
      </c>
      <c r="I310" s="188"/>
      <c r="L310" s="184"/>
      <c r="M310" s="189"/>
      <c r="N310" s="190"/>
      <c r="O310" s="190"/>
      <c r="P310" s="190"/>
      <c r="Q310" s="190"/>
      <c r="R310" s="190"/>
      <c r="S310" s="190"/>
      <c r="T310" s="191"/>
      <c r="AT310" s="185" t="s">
        <v>150</v>
      </c>
      <c r="AU310" s="185" t="s">
        <v>88</v>
      </c>
      <c r="AV310" s="13" t="s">
        <v>88</v>
      </c>
      <c r="AW310" s="13" t="s">
        <v>32</v>
      </c>
      <c r="AX310" s="13" t="s">
        <v>86</v>
      </c>
      <c r="AY310" s="185" t="s">
        <v>139</v>
      </c>
    </row>
    <row r="311" spans="1:65" s="2" customFormat="1" ht="24.2" customHeight="1">
      <c r="A311" s="34"/>
      <c r="B311" s="135"/>
      <c r="C311" s="167" t="s">
        <v>502</v>
      </c>
      <c r="D311" s="167" t="s">
        <v>142</v>
      </c>
      <c r="E311" s="168" t="s">
        <v>503</v>
      </c>
      <c r="F311" s="169" t="s">
        <v>504</v>
      </c>
      <c r="G311" s="170" t="s">
        <v>252</v>
      </c>
      <c r="H311" s="171">
        <v>55</v>
      </c>
      <c r="I311" s="172"/>
      <c r="J311" s="173">
        <f>ROUND(I311*H311,2)</f>
        <v>0</v>
      </c>
      <c r="K311" s="174"/>
      <c r="L311" s="35"/>
      <c r="M311" s="175" t="s">
        <v>1</v>
      </c>
      <c r="N311" s="176" t="s">
        <v>43</v>
      </c>
      <c r="O311" s="60"/>
      <c r="P311" s="177">
        <f>O311*H311</f>
        <v>0</v>
      </c>
      <c r="Q311" s="177">
        <v>8.0000000000000007E-5</v>
      </c>
      <c r="R311" s="177">
        <f>Q311*H311</f>
        <v>4.4000000000000003E-3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161</v>
      </c>
      <c r="AT311" s="179" t="s">
        <v>142</v>
      </c>
      <c r="AU311" s="179" t="s">
        <v>88</v>
      </c>
      <c r="AY311" s="17" t="s">
        <v>139</v>
      </c>
      <c r="BE311" s="100">
        <f>IF(N311="základní",J311,0)</f>
        <v>0</v>
      </c>
      <c r="BF311" s="100">
        <f>IF(N311="snížená",J311,0)</f>
        <v>0</v>
      </c>
      <c r="BG311" s="100">
        <f>IF(N311="zákl. přenesená",J311,0)</f>
        <v>0</v>
      </c>
      <c r="BH311" s="100">
        <f>IF(N311="sníž. přenesená",J311,0)</f>
        <v>0</v>
      </c>
      <c r="BI311" s="100">
        <f>IF(N311="nulová",J311,0)</f>
        <v>0</v>
      </c>
      <c r="BJ311" s="17" t="s">
        <v>86</v>
      </c>
      <c r="BK311" s="100">
        <f>ROUND(I311*H311,2)</f>
        <v>0</v>
      </c>
      <c r="BL311" s="17" t="s">
        <v>161</v>
      </c>
      <c r="BM311" s="179" t="s">
        <v>505</v>
      </c>
    </row>
    <row r="312" spans="1:65" s="2" customFormat="1" ht="19.5">
      <c r="A312" s="34"/>
      <c r="B312" s="35"/>
      <c r="C312" s="34"/>
      <c r="D312" s="180" t="s">
        <v>148</v>
      </c>
      <c r="E312" s="34"/>
      <c r="F312" s="181" t="s">
        <v>506</v>
      </c>
      <c r="G312" s="34"/>
      <c r="H312" s="34"/>
      <c r="I312" s="136"/>
      <c r="J312" s="34"/>
      <c r="K312" s="34"/>
      <c r="L312" s="35"/>
      <c r="M312" s="182"/>
      <c r="N312" s="183"/>
      <c r="O312" s="60"/>
      <c r="P312" s="60"/>
      <c r="Q312" s="60"/>
      <c r="R312" s="60"/>
      <c r="S312" s="60"/>
      <c r="T312" s="61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148</v>
      </c>
      <c r="AU312" s="17" t="s">
        <v>88</v>
      </c>
    </row>
    <row r="313" spans="1:65" s="13" customFormat="1" ht="11.25">
      <c r="B313" s="184"/>
      <c r="D313" s="180" t="s">
        <v>150</v>
      </c>
      <c r="E313" s="185" t="s">
        <v>1</v>
      </c>
      <c r="F313" s="186" t="s">
        <v>507</v>
      </c>
      <c r="H313" s="187">
        <v>55</v>
      </c>
      <c r="I313" s="188"/>
      <c r="L313" s="184"/>
      <c r="M313" s="189"/>
      <c r="N313" s="190"/>
      <c r="O313" s="190"/>
      <c r="P313" s="190"/>
      <c r="Q313" s="190"/>
      <c r="R313" s="190"/>
      <c r="S313" s="190"/>
      <c r="T313" s="191"/>
      <c r="AT313" s="185" t="s">
        <v>150</v>
      </c>
      <c r="AU313" s="185" t="s">
        <v>88</v>
      </c>
      <c r="AV313" s="13" t="s">
        <v>88</v>
      </c>
      <c r="AW313" s="13" t="s">
        <v>32</v>
      </c>
      <c r="AX313" s="13" t="s">
        <v>86</v>
      </c>
      <c r="AY313" s="185" t="s">
        <v>139</v>
      </c>
    </row>
    <row r="314" spans="1:65" s="2" customFormat="1" ht="24.2" customHeight="1">
      <c r="A314" s="34"/>
      <c r="B314" s="135"/>
      <c r="C314" s="167" t="s">
        <v>508</v>
      </c>
      <c r="D314" s="167" t="s">
        <v>142</v>
      </c>
      <c r="E314" s="168" t="s">
        <v>509</v>
      </c>
      <c r="F314" s="169" t="s">
        <v>510</v>
      </c>
      <c r="G314" s="170" t="s">
        <v>229</v>
      </c>
      <c r="H314" s="171">
        <v>8</v>
      </c>
      <c r="I314" s="172"/>
      <c r="J314" s="173">
        <f>ROUND(I314*H314,2)</f>
        <v>0</v>
      </c>
      <c r="K314" s="174"/>
      <c r="L314" s="35"/>
      <c r="M314" s="175" t="s">
        <v>1</v>
      </c>
      <c r="N314" s="176" t="s">
        <v>43</v>
      </c>
      <c r="O314" s="60"/>
      <c r="P314" s="177">
        <f>O314*H314</f>
        <v>0</v>
      </c>
      <c r="Q314" s="177">
        <v>5.9999999999999995E-4</v>
      </c>
      <c r="R314" s="177">
        <f>Q314*H314</f>
        <v>4.7999999999999996E-3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161</v>
      </c>
      <c r="AT314" s="179" t="s">
        <v>142</v>
      </c>
      <c r="AU314" s="179" t="s">
        <v>88</v>
      </c>
      <c r="AY314" s="17" t="s">
        <v>139</v>
      </c>
      <c r="BE314" s="100">
        <f>IF(N314="základní",J314,0)</f>
        <v>0</v>
      </c>
      <c r="BF314" s="100">
        <f>IF(N314="snížená",J314,0)</f>
        <v>0</v>
      </c>
      <c r="BG314" s="100">
        <f>IF(N314="zákl. přenesená",J314,0)</f>
        <v>0</v>
      </c>
      <c r="BH314" s="100">
        <f>IF(N314="sníž. přenesená",J314,0)</f>
        <v>0</v>
      </c>
      <c r="BI314" s="100">
        <f>IF(N314="nulová",J314,0)</f>
        <v>0</v>
      </c>
      <c r="BJ314" s="17" t="s">
        <v>86</v>
      </c>
      <c r="BK314" s="100">
        <f>ROUND(I314*H314,2)</f>
        <v>0</v>
      </c>
      <c r="BL314" s="17" t="s">
        <v>161</v>
      </c>
      <c r="BM314" s="179" t="s">
        <v>511</v>
      </c>
    </row>
    <row r="315" spans="1:65" s="2" customFormat="1" ht="19.5">
      <c r="A315" s="34"/>
      <c r="B315" s="35"/>
      <c r="C315" s="34"/>
      <c r="D315" s="180" t="s">
        <v>148</v>
      </c>
      <c r="E315" s="34"/>
      <c r="F315" s="181" t="s">
        <v>512</v>
      </c>
      <c r="G315" s="34"/>
      <c r="H315" s="34"/>
      <c r="I315" s="136"/>
      <c r="J315" s="34"/>
      <c r="K315" s="34"/>
      <c r="L315" s="35"/>
      <c r="M315" s="182"/>
      <c r="N315" s="183"/>
      <c r="O315" s="60"/>
      <c r="P315" s="60"/>
      <c r="Q315" s="60"/>
      <c r="R315" s="60"/>
      <c r="S315" s="60"/>
      <c r="T315" s="61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148</v>
      </c>
      <c r="AU315" s="17" t="s">
        <v>88</v>
      </c>
    </row>
    <row r="316" spans="1:65" s="13" customFormat="1" ht="11.25">
      <c r="B316" s="184"/>
      <c r="D316" s="180" t="s">
        <v>150</v>
      </c>
      <c r="E316" s="185" t="s">
        <v>1</v>
      </c>
      <c r="F316" s="186" t="s">
        <v>513</v>
      </c>
      <c r="H316" s="187">
        <v>8</v>
      </c>
      <c r="I316" s="188"/>
      <c r="L316" s="184"/>
      <c r="M316" s="189"/>
      <c r="N316" s="190"/>
      <c r="O316" s="190"/>
      <c r="P316" s="190"/>
      <c r="Q316" s="190"/>
      <c r="R316" s="190"/>
      <c r="S316" s="190"/>
      <c r="T316" s="191"/>
      <c r="AT316" s="185" t="s">
        <v>150</v>
      </c>
      <c r="AU316" s="185" t="s">
        <v>88</v>
      </c>
      <c r="AV316" s="13" t="s">
        <v>88</v>
      </c>
      <c r="AW316" s="13" t="s">
        <v>32</v>
      </c>
      <c r="AX316" s="13" t="s">
        <v>86</v>
      </c>
      <c r="AY316" s="185" t="s">
        <v>139</v>
      </c>
    </row>
    <row r="317" spans="1:65" s="2" customFormat="1" ht="16.5" customHeight="1">
      <c r="A317" s="34"/>
      <c r="B317" s="135"/>
      <c r="C317" s="167" t="s">
        <v>514</v>
      </c>
      <c r="D317" s="167" t="s">
        <v>142</v>
      </c>
      <c r="E317" s="168" t="s">
        <v>515</v>
      </c>
      <c r="F317" s="169" t="s">
        <v>516</v>
      </c>
      <c r="G317" s="170" t="s">
        <v>252</v>
      </c>
      <c r="H317" s="171">
        <v>75</v>
      </c>
      <c r="I317" s="172"/>
      <c r="J317" s="173">
        <f>ROUND(I317*H317,2)</f>
        <v>0</v>
      </c>
      <c r="K317" s="174"/>
      <c r="L317" s="35"/>
      <c r="M317" s="175" t="s">
        <v>1</v>
      </c>
      <c r="N317" s="176" t="s">
        <v>43</v>
      </c>
      <c r="O317" s="60"/>
      <c r="P317" s="177">
        <f>O317*H317</f>
        <v>0</v>
      </c>
      <c r="Q317" s="177">
        <v>0</v>
      </c>
      <c r="R317" s="177">
        <f>Q317*H317</f>
        <v>0</v>
      </c>
      <c r="S317" s="177">
        <v>0</v>
      </c>
      <c r="T317" s="17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9" t="s">
        <v>161</v>
      </c>
      <c r="AT317" s="179" t="s">
        <v>142</v>
      </c>
      <c r="AU317" s="179" t="s">
        <v>88</v>
      </c>
      <c r="AY317" s="17" t="s">
        <v>139</v>
      </c>
      <c r="BE317" s="100">
        <f>IF(N317="základní",J317,0)</f>
        <v>0</v>
      </c>
      <c r="BF317" s="100">
        <f>IF(N317="snížená",J317,0)</f>
        <v>0</v>
      </c>
      <c r="BG317" s="100">
        <f>IF(N317="zákl. přenesená",J317,0)</f>
        <v>0</v>
      </c>
      <c r="BH317" s="100">
        <f>IF(N317="sníž. přenesená",J317,0)</f>
        <v>0</v>
      </c>
      <c r="BI317" s="100">
        <f>IF(N317="nulová",J317,0)</f>
        <v>0</v>
      </c>
      <c r="BJ317" s="17" t="s">
        <v>86</v>
      </c>
      <c r="BK317" s="100">
        <f>ROUND(I317*H317,2)</f>
        <v>0</v>
      </c>
      <c r="BL317" s="17" t="s">
        <v>161</v>
      </c>
      <c r="BM317" s="179" t="s">
        <v>517</v>
      </c>
    </row>
    <row r="318" spans="1:65" s="2" customFormat="1" ht="19.5">
      <c r="A318" s="34"/>
      <c r="B318" s="35"/>
      <c r="C318" s="34"/>
      <c r="D318" s="180" t="s">
        <v>148</v>
      </c>
      <c r="E318" s="34"/>
      <c r="F318" s="181" t="s">
        <v>518</v>
      </c>
      <c r="G318" s="34"/>
      <c r="H318" s="34"/>
      <c r="I318" s="136"/>
      <c r="J318" s="34"/>
      <c r="K318" s="34"/>
      <c r="L318" s="35"/>
      <c r="M318" s="182"/>
      <c r="N318" s="183"/>
      <c r="O318" s="60"/>
      <c r="P318" s="60"/>
      <c r="Q318" s="60"/>
      <c r="R318" s="60"/>
      <c r="S318" s="60"/>
      <c r="T318" s="61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148</v>
      </c>
      <c r="AU318" s="17" t="s">
        <v>88</v>
      </c>
    </row>
    <row r="319" spans="1:65" s="13" customFormat="1" ht="11.25">
      <c r="B319" s="184"/>
      <c r="D319" s="180" t="s">
        <v>150</v>
      </c>
      <c r="E319" s="185" t="s">
        <v>1</v>
      </c>
      <c r="F319" s="186" t="s">
        <v>519</v>
      </c>
      <c r="H319" s="187">
        <v>20</v>
      </c>
      <c r="I319" s="188"/>
      <c r="L319" s="184"/>
      <c r="M319" s="189"/>
      <c r="N319" s="190"/>
      <c r="O319" s="190"/>
      <c r="P319" s="190"/>
      <c r="Q319" s="190"/>
      <c r="R319" s="190"/>
      <c r="S319" s="190"/>
      <c r="T319" s="191"/>
      <c r="AT319" s="185" t="s">
        <v>150</v>
      </c>
      <c r="AU319" s="185" t="s">
        <v>88</v>
      </c>
      <c r="AV319" s="13" t="s">
        <v>88</v>
      </c>
      <c r="AW319" s="13" t="s">
        <v>32</v>
      </c>
      <c r="AX319" s="13" t="s">
        <v>78</v>
      </c>
      <c r="AY319" s="185" t="s">
        <v>139</v>
      </c>
    </row>
    <row r="320" spans="1:65" s="13" customFormat="1" ht="11.25">
      <c r="B320" s="184"/>
      <c r="D320" s="180" t="s">
        <v>150</v>
      </c>
      <c r="E320" s="185" t="s">
        <v>1</v>
      </c>
      <c r="F320" s="186" t="s">
        <v>520</v>
      </c>
      <c r="H320" s="187">
        <v>55</v>
      </c>
      <c r="I320" s="188"/>
      <c r="L320" s="184"/>
      <c r="M320" s="189"/>
      <c r="N320" s="190"/>
      <c r="O320" s="190"/>
      <c r="P320" s="190"/>
      <c r="Q320" s="190"/>
      <c r="R320" s="190"/>
      <c r="S320" s="190"/>
      <c r="T320" s="191"/>
      <c r="AT320" s="185" t="s">
        <v>150</v>
      </c>
      <c r="AU320" s="185" t="s">
        <v>88</v>
      </c>
      <c r="AV320" s="13" t="s">
        <v>88</v>
      </c>
      <c r="AW320" s="13" t="s">
        <v>32</v>
      </c>
      <c r="AX320" s="13" t="s">
        <v>78</v>
      </c>
      <c r="AY320" s="185" t="s">
        <v>139</v>
      </c>
    </row>
    <row r="321" spans="1:65" s="14" customFormat="1" ht="11.25">
      <c r="B321" s="196"/>
      <c r="D321" s="180" t="s">
        <v>150</v>
      </c>
      <c r="E321" s="197" t="s">
        <v>1</v>
      </c>
      <c r="F321" s="198" t="s">
        <v>239</v>
      </c>
      <c r="H321" s="199">
        <v>75</v>
      </c>
      <c r="I321" s="200"/>
      <c r="L321" s="196"/>
      <c r="M321" s="201"/>
      <c r="N321" s="202"/>
      <c r="O321" s="202"/>
      <c r="P321" s="202"/>
      <c r="Q321" s="202"/>
      <c r="R321" s="202"/>
      <c r="S321" s="202"/>
      <c r="T321" s="203"/>
      <c r="AT321" s="197" t="s">
        <v>150</v>
      </c>
      <c r="AU321" s="197" t="s">
        <v>88</v>
      </c>
      <c r="AV321" s="14" t="s">
        <v>161</v>
      </c>
      <c r="AW321" s="14" t="s">
        <v>32</v>
      </c>
      <c r="AX321" s="14" t="s">
        <v>86</v>
      </c>
      <c r="AY321" s="197" t="s">
        <v>139</v>
      </c>
    </row>
    <row r="322" spans="1:65" s="2" customFormat="1" ht="33" customHeight="1">
      <c r="A322" s="34"/>
      <c r="B322" s="135"/>
      <c r="C322" s="167" t="s">
        <v>521</v>
      </c>
      <c r="D322" s="167" t="s">
        <v>142</v>
      </c>
      <c r="E322" s="168" t="s">
        <v>522</v>
      </c>
      <c r="F322" s="169" t="s">
        <v>523</v>
      </c>
      <c r="G322" s="170" t="s">
        <v>252</v>
      </c>
      <c r="H322" s="171">
        <v>120</v>
      </c>
      <c r="I322" s="172"/>
      <c r="J322" s="173">
        <f>ROUND(I322*H322,2)</f>
        <v>0</v>
      </c>
      <c r="K322" s="174"/>
      <c r="L322" s="35"/>
      <c r="M322" s="175" t="s">
        <v>1</v>
      </c>
      <c r="N322" s="176" t="s">
        <v>43</v>
      </c>
      <c r="O322" s="60"/>
      <c r="P322" s="177">
        <f>O322*H322</f>
        <v>0</v>
      </c>
      <c r="Q322" s="177">
        <v>0.15540000000000001</v>
      </c>
      <c r="R322" s="177">
        <f>Q322*H322</f>
        <v>18.648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161</v>
      </c>
      <c r="AT322" s="179" t="s">
        <v>142</v>
      </c>
      <c r="AU322" s="179" t="s">
        <v>88</v>
      </c>
      <c r="AY322" s="17" t="s">
        <v>139</v>
      </c>
      <c r="BE322" s="100">
        <f>IF(N322="základní",J322,0)</f>
        <v>0</v>
      </c>
      <c r="BF322" s="100">
        <f>IF(N322="snížená",J322,0)</f>
        <v>0</v>
      </c>
      <c r="BG322" s="100">
        <f>IF(N322="zákl. přenesená",J322,0)</f>
        <v>0</v>
      </c>
      <c r="BH322" s="100">
        <f>IF(N322="sníž. přenesená",J322,0)</f>
        <v>0</v>
      </c>
      <c r="BI322" s="100">
        <f>IF(N322="nulová",J322,0)</f>
        <v>0</v>
      </c>
      <c r="BJ322" s="17" t="s">
        <v>86</v>
      </c>
      <c r="BK322" s="100">
        <f>ROUND(I322*H322,2)</f>
        <v>0</v>
      </c>
      <c r="BL322" s="17" t="s">
        <v>161</v>
      </c>
      <c r="BM322" s="179" t="s">
        <v>524</v>
      </c>
    </row>
    <row r="323" spans="1:65" s="2" customFormat="1" ht="29.25">
      <c r="A323" s="34"/>
      <c r="B323" s="35"/>
      <c r="C323" s="34"/>
      <c r="D323" s="180" t="s">
        <v>148</v>
      </c>
      <c r="E323" s="34"/>
      <c r="F323" s="181" t="s">
        <v>525</v>
      </c>
      <c r="G323" s="34"/>
      <c r="H323" s="34"/>
      <c r="I323" s="136"/>
      <c r="J323" s="34"/>
      <c r="K323" s="34"/>
      <c r="L323" s="35"/>
      <c r="M323" s="182"/>
      <c r="N323" s="183"/>
      <c r="O323" s="60"/>
      <c r="P323" s="60"/>
      <c r="Q323" s="60"/>
      <c r="R323" s="60"/>
      <c r="S323" s="60"/>
      <c r="T323" s="61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148</v>
      </c>
      <c r="AU323" s="17" t="s">
        <v>88</v>
      </c>
    </row>
    <row r="324" spans="1:65" s="13" customFormat="1" ht="11.25">
      <c r="B324" s="184"/>
      <c r="D324" s="180" t="s">
        <v>150</v>
      </c>
      <c r="E324" s="185" t="s">
        <v>1</v>
      </c>
      <c r="F324" s="186" t="s">
        <v>526</v>
      </c>
      <c r="H324" s="187">
        <v>120</v>
      </c>
      <c r="I324" s="188"/>
      <c r="L324" s="184"/>
      <c r="M324" s="189"/>
      <c r="N324" s="190"/>
      <c r="O324" s="190"/>
      <c r="P324" s="190"/>
      <c r="Q324" s="190"/>
      <c r="R324" s="190"/>
      <c r="S324" s="190"/>
      <c r="T324" s="191"/>
      <c r="AT324" s="185" t="s">
        <v>150</v>
      </c>
      <c r="AU324" s="185" t="s">
        <v>88</v>
      </c>
      <c r="AV324" s="13" t="s">
        <v>88</v>
      </c>
      <c r="AW324" s="13" t="s">
        <v>32</v>
      </c>
      <c r="AX324" s="13" t="s">
        <v>86</v>
      </c>
      <c r="AY324" s="185" t="s">
        <v>139</v>
      </c>
    </row>
    <row r="325" spans="1:65" s="2" customFormat="1" ht="16.5" customHeight="1">
      <c r="A325" s="34"/>
      <c r="B325" s="135"/>
      <c r="C325" s="211" t="s">
        <v>527</v>
      </c>
      <c r="D325" s="211" t="s">
        <v>272</v>
      </c>
      <c r="E325" s="212" t="s">
        <v>528</v>
      </c>
      <c r="F325" s="213" t="s">
        <v>529</v>
      </c>
      <c r="G325" s="214" t="s">
        <v>252</v>
      </c>
      <c r="H325" s="215">
        <v>59.16</v>
      </c>
      <c r="I325" s="216"/>
      <c r="J325" s="217">
        <f>ROUND(I325*H325,2)</f>
        <v>0</v>
      </c>
      <c r="K325" s="218"/>
      <c r="L325" s="219"/>
      <c r="M325" s="220" t="s">
        <v>1</v>
      </c>
      <c r="N325" s="221" t="s">
        <v>43</v>
      </c>
      <c r="O325" s="60"/>
      <c r="P325" s="177">
        <f>O325*H325</f>
        <v>0</v>
      </c>
      <c r="Q325" s="177">
        <v>0.08</v>
      </c>
      <c r="R325" s="177">
        <f>Q325*H325</f>
        <v>4.7328000000000001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182</v>
      </c>
      <c r="AT325" s="179" t="s">
        <v>272</v>
      </c>
      <c r="AU325" s="179" t="s">
        <v>88</v>
      </c>
      <c r="AY325" s="17" t="s">
        <v>139</v>
      </c>
      <c r="BE325" s="100">
        <f>IF(N325="základní",J325,0)</f>
        <v>0</v>
      </c>
      <c r="BF325" s="100">
        <f>IF(N325="snížená",J325,0)</f>
        <v>0</v>
      </c>
      <c r="BG325" s="100">
        <f>IF(N325="zákl. přenesená",J325,0)</f>
        <v>0</v>
      </c>
      <c r="BH325" s="100">
        <f>IF(N325="sníž. přenesená",J325,0)</f>
        <v>0</v>
      </c>
      <c r="BI325" s="100">
        <f>IF(N325="nulová",J325,0)</f>
        <v>0</v>
      </c>
      <c r="BJ325" s="17" t="s">
        <v>86</v>
      </c>
      <c r="BK325" s="100">
        <f>ROUND(I325*H325,2)</f>
        <v>0</v>
      </c>
      <c r="BL325" s="17" t="s">
        <v>161</v>
      </c>
      <c r="BM325" s="179" t="s">
        <v>530</v>
      </c>
    </row>
    <row r="326" spans="1:65" s="2" customFormat="1" ht="11.25">
      <c r="A326" s="34"/>
      <c r="B326" s="35"/>
      <c r="C326" s="34"/>
      <c r="D326" s="180" t="s">
        <v>148</v>
      </c>
      <c r="E326" s="34"/>
      <c r="F326" s="181" t="s">
        <v>529</v>
      </c>
      <c r="G326" s="34"/>
      <c r="H326" s="34"/>
      <c r="I326" s="136"/>
      <c r="J326" s="34"/>
      <c r="K326" s="34"/>
      <c r="L326" s="35"/>
      <c r="M326" s="182"/>
      <c r="N326" s="183"/>
      <c r="O326" s="60"/>
      <c r="P326" s="60"/>
      <c r="Q326" s="60"/>
      <c r="R326" s="60"/>
      <c r="S326" s="60"/>
      <c r="T326" s="61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148</v>
      </c>
      <c r="AU326" s="17" t="s">
        <v>88</v>
      </c>
    </row>
    <row r="327" spans="1:65" s="13" customFormat="1" ht="11.25">
      <c r="B327" s="184"/>
      <c r="D327" s="180" t="s">
        <v>150</v>
      </c>
      <c r="E327" s="185" t="s">
        <v>1</v>
      </c>
      <c r="F327" s="186" t="s">
        <v>531</v>
      </c>
      <c r="H327" s="187">
        <v>58</v>
      </c>
      <c r="I327" s="188"/>
      <c r="L327" s="184"/>
      <c r="M327" s="189"/>
      <c r="N327" s="190"/>
      <c r="O327" s="190"/>
      <c r="P327" s="190"/>
      <c r="Q327" s="190"/>
      <c r="R327" s="190"/>
      <c r="S327" s="190"/>
      <c r="T327" s="191"/>
      <c r="AT327" s="185" t="s">
        <v>150</v>
      </c>
      <c r="AU327" s="185" t="s">
        <v>88</v>
      </c>
      <c r="AV327" s="13" t="s">
        <v>88</v>
      </c>
      <c r="AW327" s="13" t="s">
        <v>32</v>
      </c>
      <c r="AX327" s="13" t="s">
        <v>86</v>
      </c>
      <c r="AY327" s="185" t="s">
        <v>139</v>
      </c>
    </row>
    <row r="328" spans="1:65" s="13" customFormat="1" ht="11.25">
      <c r="B328" s="184"/>
      <c r="D328" s="180" t="s">
        <v>150</v>
      </c>
      <c r="F328" s="186" t="s">
        <v>532</v>
      </c>
      <c r="H328" s="187">
        <v>59.16</v>
      </c>
      <c r="I328" s="188"/>
      <c r="L328" s="184"/>
      <c r="M328" s="189"/>
      <c r="N328" s="190"/>
      <c r="O328" s="190"/>
      <c r="P328" s="190"/>
      <c r="Q328" s="190"/>
      <c r="R328" s="190"/>
      <c r="S328" s="190"/>
      <c r="T328" s="191"/>
      <c r="AT328" s="185" t="s">
        <v>150</v>
      </c>
      <c r="AU328" s="185" t="s">
        <v>88</v>
      </c>
      <c r="AV328" s="13" t="s">
        <v>88</v>
      </c>
      <c r="AW328" s="13" t="s">
        <v>3</v>
      </c>
      <c r="AX328" s="13" t="s">
        <v>86</v>
      </c>
      <c r="AY328" s="185" t="s">
        <v>139</v>
      </c>
    </row>
    <row r="329" spans="1:65" s="2" customFormat="1" ht="24.2" customHeight="1">
      <c r="A329" s="34"/>
      <c r="B329" s="135"/>
      <c r="C329" s="211" t="s">
        <v>533</v>
      </c>
      <c r="D329" s="211" t="s">
        <v>272</v>
      </c>
      <c r="E329" s="212" t="s">
        <v>534</v>
      </c>
      <c r="F329" s="213" t="s">
        <v>535</v>
      </c>
      <c r="G329" s="214" t="s">
        <v>252</v>
      </c>
      <c r="H329" s="215">
        <v>61.2</v>
      </c>
      <c r="I329" s="216"/>
      <c r="J329" s="217">
        <f>ROUND(I329*H329,2)</f>
        <v>0</v>
      </c>
      <c r="K329" s="218"/>
      <c r="L329" s="219"/>
      <c r="M329" s="220" t="s">
        <v>1</v>
      </c>
      <c r="N329" s="221" t="s">
        <v>43</v>
      </c>
      <c r="O329" s="60"/>
      <c r="P329" s="177">
        <f>O329*H329</f>
        <v>0</v>
      </c>
      <c r="Q329" s="177">
        <v>4.8300000000000003E-2</v>
      </c>
      <c r="R329" s="177">
        <f>Q329*H329</f>
        <v>2.9559600000000001</v>
      </c>
      <c r="S329" s="177">
        <v>0</v>
      </c>
      <c r="T329" s="17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9" t="s">
        <v>182</v>
      </c>
      <c r="AT329" s="179" t="s">
        <v>272</v>
      </c>
      <c r="AU329" s="179" t="s">
        <v>88</v>
      </c>
      <c r="AY329" s="17" t="s">
        <v>139</v>
      </c>
      <c r="BE329" s="100">
        <f>IF(N329="základní",J329,0)</f>
        <v>0</v>
      </c>
      <c r="BF329" s="100">
        <f>IF(N329="snížená",J329,0)</f>
        <v>0</v>
      </c>
      <c r="BG329" s="100">
        <f>IF(N329="zákl. přenesená",J329,0)</f>
        <v>0</v>
      </c>
      <c r="BH329" s="100">
        <f>IF(N329="sníž. přenesená",J329,0)</f>
        <v>0</v>
      </c>
      <c r="BI329" s="100">
        <f>IF(N329="nulová",J329,0)</f>
        <v>0</v>
      </c>
      <c r="BJ329" s="17" t="s">
        <v>86</v>
      </c>
      <c r="BK329" s="100">
        <f>ROUND(I329*H329,2)</f>
        <v>0</v>
      </c>
      <c r="BL329" s="17" t="s">
        <v>161</v>
      </c>
      <c r="BM329" s="179" t="s">
        <v>536</v>
      </c>
    </row>
    <row r="330" spans="1:65" s="2" customFormat="1" ht="11.25">
      <c r="A330" s="34"/>
      <c r="B330" s="35"/>
      <c r="C330" s="34"/>
      <c r="D330" s="180" t="s">
        <v>148</v>
      </c>
      <c r="E330" s="34"/>
      <c r="F330" s="181" t="s">
        <v>535</v>
      </c>
      <c r="G330" s="34"/>
      <c r="H330" s="34"/>
      <c r="I330" s="136"/>
      <c r="J330" s="34"/>
      <c r="K330" s="34"/>
      <c r="L330" s="35"/>
      <c r="M330" s="182"/>
      <c r="N330" s="183"/>
      <c r="O330" s="60"/>
      <c r="P330" s="60"/>
      <c r="Q330" s="60"/>
      <c r="R330" s="60"/>
      <c r="S330" s="60"/>
      <c r="T330" s="61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148</v>
      </c>
      <c r="AU330" s="17" t="s">
        <v>88</v>
      </c>
    </row>
    <row r="331" spans="1:65" s="13" customFormat="1" ht="11.25">
      <c r="B331" s="184"/>
      <c r="D331" s="180" t="s">
        <v>150</v>
      </c>
      <c r="E331" s="185" t="s">
        <v>1</v>
      </c>
      <c r="F331" s="186" t="s">
        <v>537</v>
      </c>
      <c r="H331" s="187">
        <v>60</v>
      </c>
      <c r="I331" s="188"/>
      <c r="L331" s="184"/>
      <c r="M331" s="189"/>
      <c r="N331" s="190"/>
      <c r="O331" s="190"/>
      <c r="P331" s="190"/>
      <c r="Q331" s="190"/>
      <c r="R331" s="190"/>
      <c r="S331" s="190"/>
      <c r="T331" s="191"/>
      <c r="AT331" s="185" t="s">
        <v>150</v>
      </c>
      <c r="AU331" s="185" t="s">
        <v>88</v>
      </c>
      <c r="AV331" s="13" t="s">
        <v>88</v>
      </c>
      <c r="AW331" s="13" t="s">
        <v>32</v>
      </c>
      <c r="AX331" s="13" t="s">
        <v>86</v>
      </c>
      <c r="AY331" s="185" t="s">
        <v>139</v>
      </c>
    </row>
    <row r="332" spans="1:65" s="13" customFormat="1" ht="11.25">
      <c r="B332" s="184"/>
      <c r="D332" s="180" t="s">
        <v>150</v>
      </c>
      <c r="F332" s="186" t="s">
        <v>538</v>
      </c>
      <c r="H332" s="187">
        <v>61.2</v>
      </c>
      <c r="I332" s="188"/>
      <c r="L332" s="184"/>
      <c r="M332" s="189"/>
      <c r="N332" s="190"/>
      <c r="O332" s="190"/>
      <c r="P332" s="190"/>
      <c r="Q332" s="190"/>
      <c r="R332" s="190"/>
      <c r="S332" s="190"/>
      <c r="T332" s="191"/>
      <c r="AT332" s="185" t="s">
        <v>150</v>
      </c>
      <c r="AU332" s="185" t="s">
        <v>88</v>
      </c>
      <c r="AV332" s="13" t="s">
        <v>88</v>
      </c>
      <c r="AW332" s="13" t="s">
        <v>3</v>
      </c>
      <c r="AX332" s="13" t="s">
        <v>86</v>
      </c>
      <c r="AY332" s="185" t="s">
        <v>139</v>
      </c>
    </row>
    <row r="333" spans="1:65" s="2" customFormat="1" ht="24.2" customHeight="1">
      <c r="A333" s="34"/>
      <c r="B333" s="135"/>
      <c r="C333" s="211" t="s">
        <v>195</v>
      </c>
      <c r="D333" s="211" t="s">
        <v>272</v>
      </c>
      <c r="E333" s="212" t="s">
        <v>539</v>
      </c>
      <c r="F333" s="213" t="s">
        <v>540</v>
      </c>
      <c r="G333" s="214" t="s">
        <v>252</v>
      </c>
      <c r="H333" s="215">
        <v>2</v>
      </c>
      <c r="I333" s="216"/>
      <c r="J333" s="217">
        <f>ROUND(I333*H333,2)</f>
        <v>0</v>
      </c>
      <c r="K333" s="218"/>
      <c r="L333" s="219"/>
      <c r="M333" s="220" t="s">
        <v>1</v>
      </c>
      <c r="N333" s="221" t="s">
        <v>43</v>
      </c>
      <c r="O333" s="60"/>
      <c r="P333" s="177">
        <f>O333*H333</f>
        <v>0</v>
      </c>
      <c r="Q333" s="177">
        <v>6.5670000000000006E-2</v>
      </c>
      <c r="R333" s="177">
        <f>Q333*H333</f>
        <v>0.13134000000000001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182</v>
      </c>
      <c r="AT333" s="179" t="s">
        <v>272</v>
      </c>
      <c r="AU333" s="179" t="s">
        <v>88</v>
      </c>
      <c r="AY333" s="17" t="s">
        <v>139</v>
      </c>
      <c r="BE333" s="100">
        <f>IF(N333="základní",J333,0)</f>
        <v>0</v>
      </c>
      <c r="BF333" s="100">
        <f>IF(N333="snížená",J333,0)</f>
        <v>0</v>
      </c>
      <c r="BG333" s="100">
        <f>IF(N333="zákl. přenesená",J333,0)</f>
        <v>0</v>
      </c>
      <c r="BH333" s="100">
        <f>IF(N333="sníž. přenesená",J333,0)</f>
        <v>0</v>
      </c>
      <c r="BI333" s="100">
        <f>IF(N333="nulová",J333,0)</f>
        <v>0</v>
      </c>
      <c r="BJ333" s="17" t="s">
        <v>86</v>
      </c>
      <c r="BK333" s="100">
        <f>ROUND(I333*H333,2)</f>
        <v>0</v>
      </c>
      <c r="BL333" s="17" t="s">
        <v>161</v>
      </c>
      <c r="BM333" s="179" t="s">
        <v>541</v>
      </c>
    </row>
    <row r="334" spans="1:65" s="2" customFormat="1" ht="11.25">
      <c r="A334" s="34"/>
      <c r="B334" s="35"/>
      <c r="C334" s="34"/>
      <c r="D334" s="180" t="s">
        <v>148</v>
      </c>
      <c r="E334" s="34"/>
      <c r="F334" s="181" t="s">
        <v>540</v>
      </c>
      <c r="G334" s="34"/>
      <c r="H334" s="34"/>
      <c r="I334" s="136"/>
      <c r="J334" s="34"/>
      <c r="K334" s="34"/>
      <c r="L334" s="35"/>
      <c r="M334" s="182"/>
      <c r="N334" s="183"/>
      <c r="O334" s="60"/>
      <c r="P334" s="60"/>
      <c r="Q334" s="60"/>
      <c r="R334" s="60"/>
      <c r="S334" s="60"/>
      <c r="T334" s="61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148</v>
      </c>
      <c r="AU334" s="17" t="s">
        <v>88</v>
      </c>
    </row>
    <row r="335" spans="1:65" s="13" customFormat="1" ht="11.25">
      <c r="B335" s="184"/>
      <c r="D335" s="180" t="s">
        <v>150</v>
      </c>
      <c r="E335" s="185" t="s">
        <v>1</v>
      </c>
      <c r="F335" s="186" t="s">
        <v>88</v>
      </c>
      <c r="H335" s="187">
        <v>2</v>
      </c>
      <c r="I335" s="188"/>
      <c r="L335" s="184"/>
      <c r="M335" s="189"/>
      <c r="N335" s="190"/>
      <c r="O335" s="190"/>
      <c r="P335" s="190"/>
      <c r="Q335" s="190"/>
      <c r="R335" s="190"/>
      <c r="S335" s="190"/>
      <c r="T335" s="191"/>
      <c r="AT335" s="185" t="s">
        <v>150</v>
      </c>
      <c r="AU335" s="185" t="s">
        <v>88</v>
      </c>
      <c r="AV335" s="13" t="s">
        <v>88</v>
      </c>
      <c r="AW335" s="13" t="s">
        <v>32</v>
      </c>
      <c r="AX335" s="13" t="s">
        <v>86</v>
      </c>
      <c r="AY335" s="185" t="s">
        <v>139</v>
      </c>
    </row>
    <row r="336" spans="1:65" s="2" customFormat="1" ht="24.2" customHeight="1">
      <c r="A336" s="34"/>
      <c r="B336" s="135"/>
      <c r="C336" s="167" t="s">
        <v>542</v>
      </c>
      <c r="D336" s="167" t="s">
        <v>142</v>
      </c>
      <c r="E336" s="168" t="s">
        <v>543</v>
      </c>
      <c r="F336" s="169" t="s">
        <v>544</v>
      </c>
      <c r="G336" s="170" t="s">
        <v>258</v>
      </c>
      <c r="H336" s="171">
        <v>9</v>
      </c>
      <c r="I336" s="172"/>
      <c r="J336" s="173">
        <f>ROUND(I336*H336,2)</f>
        <v>0</v>
      </c>
      <c r="K336" s="174"/>
      <c r="L336" s="35"/>
      <c r="M336" s="175" t="s">
        <v>1</v>
      </c>
      <c r="N336" s="176" t="s">
        <v>43</v>
      </c>
      <c r="O336" s="60"/>
      <c r="P336" s="177">
        <f>O336*H336</f>
        <v>0</v>
      </c>
      <c r="Q336" s="177">
        <v>2.2563399999999998</v>
      </c>
      <c r="R336" s="177">
        <f>Q336*H336</f>
        <v>20.30706</v>
      </c>
      <c r="S336" s="177">
        <v>0</v>
      </c>
      <c r="T336" s="17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9" t="s">
        <v>161</v>
      </c>
      <c r="AT336" s="179" t="s">
        <v>142</v>
      </c>
      <c r="AU336" s="179" t="s">
        <v>88</v>
      </c>
      <c r="AY336" s="17" t="s">
        <v>139</v>
      </c>
      <c r="BE336" s="100">
        <f>IF(N336="základní",J336,0)</f>
        <v>0</v>
      </c>
      <c r="BF336" s="100">
        <f>IF(N336="snížená",J336,0)</f>
        <v>0</v>
      </c>
      <c r="BG336" s="100">
        <f>IF(N336="zákl. přenesená",J336,0)</f>
        <v>0</v>
      </c>
      <c r="BH336" s="100">
        <f>IF(N336="sníž. přenesená",J336,0)</f>
        <v>0</v>
      </c>
      <c r="BI336" s="100">
        <f>IF(N336="nulová",J336,0)</f>
        <v>0</v>
      </c>
      <c r="BJ336" s="17" t="s">
        <v>86</v>
      </c>
      <c r="BK336" s="100">
        <f>ROUND(I336*H336,2)</f>
        <v>0</v>
      </c>
      <c r="BL336" s="17" t="s">
        <v>161</v>
      </c>
      <c r="BM336" s="179" t="s">
        <v>545</v>
      </c>
    </row>
    <row r="337" spans="1:65" s="2" customFormat="1" ht="19.5">
      <c r="A337" s="34"/>
      <c r="B337" s="35"/>
      <c r="C337" s="34"/>
      <c r="D337" s="180" t="s">
        <v>148</v>
      </c>
      <c r="E337" s="34"/>
      <c r="F337" s="181" t="s">
        <v>546</v>
      </c>
      <c r="G337" s="34"/>
      <c r="H337" s="34"/>
      <c r="I337" s="136"/>
      <c r="J337" s="34"/>
      <c r="K337" s="34"/>
      <c r="L337" s="35"/>
      <c r="M337" s="182"/>
      <c r="N337" s="183"/>
      <c r="O337" s="60"/>
      <c r="P337" s="60"/>
      <c r="Q337" s="60"/>
      <c r="R337" s="60"/>
      <c r="S337" s="60"/>
      <c r="T337" s="61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148</v>
      </c>
      <c r="AU337" s="17" t="s">
        <v>88</v>
      </c>
    </row>
    <row r="338" spans="1:65" s="13" customFormat="1" ht="11.25">
      <c r="B338" s="184"/>
      <c r="D338" s="180" t="s">
        <v>150</v>
      </c>
      <c r="E338" s="185" t="s">
        <v>1</v>
      </c>
      <c r="F338" s="186" t="s">
        <v>547</v>
      </c>
      <c r="H338" s="187">
        <v>9</v>
      </c>
      <c r="I338" s="188"/>
      <c r="L338" s="184"/>
      <c r="M338" s="189"/>
      <c r="N338" s="190"/>
      <c r="O338" s="190"/>
      <c r="P338" s="190"/>
      <c r="Q338" s="190"/>
      <c r="R338" s="190"/>
      <c r="S338" s="190"/>
      <c r="T338" s="191"/>
      <c r="AT338" s="185" t="s">
        <v>150</v>
      </c>
      <c r="AU338" s="185" t="s">
        <v>88</v>
      </c>
      <c r="AV338" s="13" t="s">
        <v>88</v>
      </c>
      <c r="AW338" s="13" t="s">
        <v>32</v>
      </c>
      <c r="AX338" s="13" t="s">
        <v>78</v>
      </c>
      <c r="AY338" s="185" t="s">
        <v>139</v>
      </c>
    </row>
    <row r="339" spans="1:65" s="14" customFormat="1" ht="11.25">
      <c r="B339" s="196"/>
      <c r="D339" s="180" t="s">
        <v>150</v>
      </c>
      <c r="E339" s="197" t="s">
        <v>1</v>
      </c>
      <c r="F339" s="198" t="s">
        <v>239</v>
      </c>
      <c r="H339" s="199">
        <v>9</v>
      </c>
      <c r="I339" s="200"/>
      <c r="L339" s="196"/>
      <c r="M339" s="201"/>
      <c r="N339" s="202"/>
      <c r="O339" s="202"/>
      <c r="P339" s="202"/>
      <c r="Q339" s="202"/>
      <c r="R339" s="202"/>
      <c r="S339" s="202"/>
      <c r="T339" s="203"/>
      <c r="AT339" s="197" t="s">
        <v>150</v>
      </c>
      <c r="AU339" s="197" t="s">
        <v>88</v>
      </c>
      <c r="AV339" s="14" t="s">
        <v>161</v>
      </c>
      <c r="AW339" s="14" t="s">
        <v>32</v>
      </c>
      <c r="AX339" s="14" t="s">
        <v>86</v>
      </c>
      <c r="AY339" s="197" t="s">
        <v>139</v>
      </c>
    </row>
    <row r="340" spans="1:65" s="2" customFormat="1" ht="16.5" customHeight="1">
      <c r="A340" s="34"/>
      <c r="B340" s="135"/>
      <c r="C340" s="167" t="s">
        <v>531</v>
      </c>
      <c r="D340" s="167" t="s">
        <v>142</v>
      </c>
      <c r="E340" s="168" t="s">
        <v>548</v>
      </c>
      <c r="F340" s="169" t="s">
        <v>549</v>
      </c>
      <c r="G340" s="170" t="s">
        <v>252</v>
      </c>
      <c r="H340" s="171">
        <v>29</v>
      </c>
      <c r="I340" s="172"/>
      <c r="J340" s="173">
        <f>ROUND(I340*H340,2)</f>
        <v>0</v>
      </c>
      <c r="K340" s="174"/>
      <c r="L340" s="35"/>
      <c r="M340" s="175" t="s">
        <v>1</v>
      </c>
      <c r="N340" s="176" t="s">
        <v>43</v>
      </c>
      <c r="O340" s="60"/>
      <c r="P340" s="177">
        <f>O340*H340</f>
        <v>0</v>
      </c>
      <c r="Q340" s="177">
        <v>0</v>
      </c>
      <c r="R340" s="177">
        <f>Q340*H340</f>
        <v>0</v>
      </c>
      <c r="S340" s="177">
        <v>0</v>
      </c>
      <c r="T340" s="17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9" t="s">
        <v>161</v>
      </c>
      <c r="AT340" s="179" t="s">
        <v>142</v>
      </c>
      <c r="AU340" s="179" t="s">
        <v>88</v>
      </c>
      <c r="AY340" s="17" t="s">
        <v>139</v>
      </c>
      <c r="BE340" s="100">
        <f>IF(N340="základní",J340,0)</f>
        <v>0</v>
      </c>
      <c r="BF340" s="100">
        <f>IF(N340="snížená",J340,0)</f>
        <v>0</v>
      </c>
      <c r="BG340" s="100">
        <f>IF(N340="zákl. přenesená",J340,0)</f>
        <v>0</v>
      </c>
      <c r="BH340" s="100">
        <f>IF(N340="sníž. přenesená",J340,0)</f>
        <v>0</v>
      </c>
      <c r="BI340" s="100">
        <f>IF(N340="nulová",J340,0)</f>
        <v>0</v>
      </c>
      <c r="BJ340" s="17" t="s">
        <v>86</v>
      </c>
      <c r="BK340" s="100">
        <f>ROUND(I340*H340,2)</f>
        <v>0</v>
      </c>
      <c r="BL340" s="17" t="s">
        <v>161</v>
      </c>
      <c r="BM340" s="179" t="s">
        <v>550</v>
      </c>
    </row>
    <row r="341" spans="1:65" s="2" customFormat="1" ht="19.5">
      <c r="A341" s="34"/>
      <c r="B341" s="35"/>
      <c r="C341" s="34"/>
      <c r="D341" s="180" t="s">
        <v>148</v>
      </c>
      <c r="E341" s="34"/>
      <c r="F341" s="181" t="s">
        <v>551</v>
      </c>
      <c r="G341" s="34"/>
      <c r="H341" s="34"/>
      <c r="I341" s="136"/>
      <c r="J341" s="34"/>
      <c r="K341" s="34"/>
      <c r="L341" s="35"/>
      <c r="M341" s="182"/>
      <c r="N341" s="183"/>
      <c r="O341" s="60"/>
      <c r="P341" s="60"/>
      <c r="Q341" s="60"/>
      <c r="R341" s="60"/>
      <c r="S341" s="60"/>
      <c r="T341" s="61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148</v>
      </c>
      <c r="AU341" s="17" t="s">
        <v>88</v>
      </c>
    </row>
    <row r="342" spans="1:65" s="13" customFormat="1" ht="11.25">
      <c r="B342" s="184"/>
      <c r="D342" s="180" t="s">
        <v>150</v>
      </c>
      <c r="E342" s="185" t="s">
        <v>1</v>
      </c>
      <c r="F342" s="186" t="s">
        <v>552</v>
      </c>
      <c r="H342" s="187">
        <v>29</v>
      </c>
      <c r="I342" s="188"/>
      <c r="L342" s="184"/>
      <c r="M342" s="189"/>
      <c r="N342" s="190"/>
      <c r="O342" s="190"/>
      <c r="P342" s="190"/>
      <c r="Q342" s="190"/>
      <c r="R342" s="190"/>
      <c r="S342" s="190"/>
      <c r="T342" s="191"/>
      <c r="AT342" s="185" t="s">
        <v>150</v>
      </c>
      <c r="AU342" s="185" t="s">
        <v>88</v>
      </c>
      <c r="AV342" s="13" t="s">
        <v>88</v>
      </c>
      <c r="AW342" s="13" t="s">
        <v>32</v>
      </c>
      <c r="AX342" s="13" t="s">
        <v>86</v>
      </c>
      <c r="AY342" s="185" t="s">
        <v>139</v>
      </c>
    </row>
    <row r="343" spans="1:65" s="2" customFormat="1" ht="24.2" customHeight="1">
      <c r="A343" s="34"/>
      <c r="B343" s="135"/>
      <c r="C343" s="167" t="s">
        <v>553</v>
      </c>
      <c r="D343" s="167" t="s">
        <v>142</v>
      </c>
      <c r="E343" s="168" t="s">
        <v>554</v>
      </c>
      <c r="F343" s="169" t="s">
        <v>555</v>
      </c>
      <c r="G343" s="170" t="s">
        <v>410</v>
      </c>
      <c r="H343" s="171">
        <v>1</v>
      </c>
      <c r="I343" s="172"/>
      <c r="J343" s="173">
        <f>ROUND(I343*H343,2)</f>
        <v>0</v>
      </c>
      <c r="K343" s="174"/>
      <c r="L343" s="35"/>
      <c r="M343" s="175" t="s">
        <v>1</v>
      </c>
      <c r="N343" s="176" t="s">
        <v>43</v>
      </c>
      <c r="O343" s="60"/>
      <c r="P343" s="177">
        <f>O343*H343</f>
        <v>0</v>
      </c>
      <c r="Q343" s="177">
        <v>0</v>
      </c>
      <c r="R343" s="177">
        <f>Q343*H343</f>
        <v>0</v>
      </c>
      <c r="S343" s="177">
        <v>8.2000000000000003E-2</v>
      </c>
      <c r="T343" s="178">
        <f>S343*H343</f>
        <v>8.2000000000000003E-2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161</v>
      </c>
      <c r="AT343" s="179" t="s">
        <v>142</v>
      </c>
      <c r="AU343" s="179" t="s">
        <v>88</v>
      </c>
      <c r="AY343" s="17" t="s">
        <v>139</v>
      </c>
      <c r="BE343" s="100">
        <f>IF(N343="základní",J343,0)</f>
        <v>0</v>
      </c>
      <c r="BF343" s="100">
        <f>IF(N343="snížená",J343,0)</f>
        <v>0</v>
      </c>
      <c r="BG343" s="100">
        <f>IF(N343="zákl. přenesená",J343,0)</f>
        <v>0</v>
      </c>
      <c r="BH343" s="100">
        <f>IF(N343="sníž. přenesená",J343,0)</f>
        <v>0</v>
      </c>
      <c r="BI343" s="100">
        <f>IF(N343="nulová",J343,0)</f>
        <v>0</v>
      </c>
      <c r="BJ343" s="17" t="s">
        <v>86</v>
      </c>
      <c r="BK343" s="100">
        <f>ROUND(I343*H343,2)</f>
        <v>0</v>
      </c>
      <c r="BL343" s="17" t="s">
        <v>161</v>
      </c>
      <c r="BM343" s="179" t="s">
        <v>556</v>
      </c>
    </row>
    <row r="344" spans="1:65" s="2" customFormat="1" ht="39">
      <c r="A344" s="34"/>
      <c r="B344" s="35"/>
      <c r="C344" s="34"/>
      <c r="D344" s="180" t="s">
        <v>148</v>
      </c>
      <c r="E344" s="34"/>
      <c r="F344" s="181" t="s">
        <v>557</v>
      </c>
      <c r="G344" s="34"/>
      <c r="H344" s="34"/>
      <c r="I344" s="136"/>
      <c r="J344" s="34"/>
      <c r="K344" s="34"/>
      <c r="L344" s="35"/>
      <c r="M344" s="182"/>
      <c r="N344" s="183"/>
      <c r="O344" s="60"/>
      <c r="P344" s="60"/>
      <c r="Q344" s="60"/>
      <c r="R344" s="60"/>
      <c r="S344" s="60"/>
      <c r="T344" s="61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148</v>
      </c>
      <c r="AU344" s="17" t="s">
        <v>88</v>
      </c>
    </row>
    <row r="345" spans="1:65" s="13" customFormat="1" ht="11.25">
      <c r="B345" s="184"/>
      <c r="D345" s="180" t="s">
        <v>150</v>
      </c>
      <c r="E345" s="185" t="s">
        <v>1</v>
      </c>
      <c r="F345" s="186" t="s">
        <v>558</v>
      </c>
      <c r="H345" s="187">
        <v>1</v>
      </c>
      <c r="I345" s="188"/>
      <c r="L345" s="184"/>
      <c r="M345" s="189"/>
      <c r="N345" s="190"/>
      <c r="O345" s="190"/>
      <c r="P345" s="190"/>
      <c r="Q345" s="190"/>
      <c r="R345" s="190"/>
      <c r="S345" s="190"/>
      <c r="T345" s="191"/>
      <c r="AT345" s="185" t="s">
        <v>150</v>
      </c>
      <c r="AU345" s="185" t="s">
        <v>88</v>
      </c>
      <c r="AV345" s="13" t="s">
        <v>88</v>
      </c>
      <c r="AW345" s="13" t="s">
        <v>32</v>
      </c>
      <c r="AX345" s="13" t="s">
        <v>86</v>
      </c>
      <c r="AY345" s="185" t="s">
        <v>139</v>
      </c>
    </row>
    <row r="346" spans="1:65" s="12" customFormat="1" ht="22.9" customHeight="1">
      <c r="B346" s="154"/>
      <c r="D346" s="155" t="s">
        <v>77</v>
      </c>
      <c r="E346" s="165" t="s">
        <v>559</v>
      </c>
      <c r="F346" s="165" t="s">
        <v>560</v>
      </c>
      <c r="I346" s="157"/>
      <c r="J346" s="166">
        <f>BK346</f>
        <v>0</v>
      </c>
      <c r="L346" s="154"/>
      <c r="M346" s="159"/>
      <c r="N346" s="160"/>
      <c r="O346" s="160"/>
      <c r="P346" s="161">
        <f>SUM(P347:P380)</f>
        <v>0</v>
      </c>
      <c r="Q346" s="160"/>
      <c r="R346" s="161">
        <f>SUM(R347:R380)</f>
        <v>0</v>
      </c>
      <c r="S346" s="160"/>
      <c r="T346" s="162">
        <f>SUM(T347:T380)</f>
        <v>0</v>
      </c>
      <c r="AR346" s="155" t="s">
        <v>86</v>
      </c>
      <c r="AT346" s="163" t="s">
        <v>77</v>
      </c>
      <c r="AU346" s="163" t="s">
        <v>86</v>
      </c>
      <c r="AY346" s="155" t="s">
        <v>139</v>
      </c>
      <c r="BK346" s="164">
        <f>SUM(BK347:BK380)</f>
        <v>0</v>
      </c>
    </row>
    <row r="347" spans="1:65" s="2" customFormat="1" ht="21.75" customHeight="1">
      <c r="A347" s="34"/>
      <c r="B347" s="135"/>
      <c r="C347" s="167" t="s">
        <v>537</v>
      </c>
      <c r="D347" s="167" t="s">
        <v>142</v>
      </c>
      <c r="E347" s="168" t="s">
        <v>561</v>
      </c>
      <c r="F347" s="169" t="s">
        <v>562</v>
      </c>
      <c r="G347" s="170" t="s">
        <v>275</v>
      </c>
      <c r="H347" s="171">
        <v>155.16399999999999</v>
      </c>
      <c r="I347" s="172"/>
      <c r="J347" s="173">
        <f>ROUND(I347*H347,2)</f>
        <v>0</v>
      </c>
      <c r="K347" s="174"/>
      <c r="L347" s="35"/>
      <c r="M347" s="175" t="s">
        <v>1</v>
      </c>
      <c r="N347" s="176" t="s">
        <v>43</v>
      </c>
      <c r="O347" s="60"/>
      <c r="P347" s="177">
        <f>O347*H347</f>
        <v>0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79" t="s">
        <v>161</v>
      </c>
      <c r="AT347" s="179" t="s">
        <v>142</v>
      </c>
      <c r="AU347" s="179" t="s">
        <v>88</v>
      </c>
      <c r="AY347" s="17" t="s">
        <v>139</v>
      </c>
      <c r="BE347" s="100">
        <f>IF(N347="základní",J347,0)</f>
        <v>0</v>
      </c>
      <c r="BF347" s="100">
        <f>IF(N347="snížená",J347,0)</f>
        <v>0</v>
      </c>
      <c r="BG347" s="100">
        <f>IF(N347="zákl. přenesená",J347,0)</f>
        <v>0</v>
      </c>
      <c r="BH347" s="100">
        <f>IF(N347="sníž. přenesená",J347,0)</f>
        <v>0</v>
      </c>
      <c r="BI347" s="100">
        <f>IF(N347="nulová",J347,0)</f>
        <v>0</v>
      </c>
      <c r="BJ347" s="17" t="s">
        <v>86</v>
      </c>
      <c r="BK347" s="100">
        <f>ROUND(I347*H347,2)</f>
        <v>0</v>
      </c>
      <c r="BL347" s="17" t="s">
        <v>161</v>
      </c>
      <c r="BM347" s="179" t="s">
        <v>563</v>
      </c>
    </row>
    <row r="348" spans="1:65" s="2" customFormat="1" ht="19.5">
      <c r="A348" s="34"/>
      <c r="B348" s="35"/>
      <c r="C348" s="34"/>
      <c r="D348" s="180" t="s">
        <v>148</v>
      </c>
      <c r="E348" s="34"/>
      <c r="F348" s="181" t="s">
        <v>564</v>
      </c>
      <c r="G348" s="34"/>
      <c r="H348" s="34"/>
      <c r="I348" s="136"/>
      <c r="J348" s="34"/>
      <c r="K348" s="34"/>
      <c r="L348" s="35"/>
      <c r="M348" s="182"/>
      <c r="N348" s="183"/>
      <c r="O348" s="60"/>
      <c r="P348" s="60"/>
      <c r="Q348" s="60"/>
      <c r="R348" s="60"/>
      <c r="S348" s="60"/>
      <c r="T348" s="61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148</v>
      </c>
      <c r="AU348" s="17" t="s">
        <v>88</v>
      </c>
    </row>
    <row r="349" spans="1:65" s="13" customFormat="1" ht="11.25">
      <c r="B349" s="184"/>
      <c r="D349" s="180" t="s">
        <v>150</v>
      </c>
      <c r="E349" s="185" t="s">
        <v>1</v>
      </c>
      <c r="F349" s="186" t="s">
        <v>565</v>
      </c>
      <c r="H349" s="187">
        <v>94.4</v>
      </c>
      <c r="I349" s="188"/>
      <c r="L349" s="184"/>
      <c r="M349" s="189"/>
      <c r="N349" s="190"/>
      <c r="O349" s="190"/>
      <c r="P349" s="190"/>
      <c r="Q349" s="190"/>
      <c r="R349" s="190"/>
      <c r="S349" s="190"/>
      <c r="T349" s="191"/>
      <c r="AT349" s="185" t="s">
        <v>150</v>
      </c>
      <c r="AU349" s="185" t="s">
        <v>88</v>
      </c>
      <c r="AV349" s="13" t="s">
        <v>88</v>
      </c>
      <c r="AW349" s="13" t="s">
        <v>32</v>
      </c>
      <c r="AX349" s="13" t="s">
        <v>78</v>
      </c>
      <c r="AY349" s="185" t="s">
        <v>139</v>
      </c>
    </row>
    <row r="350" spans="1:65" s="13" customFormat="1" ht="11.25">
      <c r="B350" s="184"/>
      <c r="D350" s="180" t="s">
        <v>150</v>
      </c>
      <c r="E350" s="185" t="s">
        <v>1</v>
      </c>
      <c r="F350" s="186" t="s">
        <v>566</v>
      </c>
      <c r="H350" s="187">
        <v>46.508000000000003</v>
      </c>
      <c r="I350" s="188"/>
      <c r="L350" s="184"/>
      <c r="M350" s="189"/>
      <c r="N350" s="190"/>
      <c r="O350" s="190"/>
      <c r="P350" s="190"/>
      <c r="Q350" s="190"/>
      <c r="R350" s="190"/>
      <c r="S350" s="190"/>
      <c r="T350" s="191"/>
      <c r="AT350" s="185" t="s">
        <v>150</v>
      </c>
      <c r="AU350" s="185" t="s">
        <v>88</v>
      </c>
      <c r="AV350" s="13" t="s">
        <v>88</v>
      </c>
      <c r="AW350" s="13" t="s">
        <v>32</v>
      </c>
      <c r="AX350" s="13" t="s">
        <v>78</v>
      </c>
      <c r="AY350" s="185" t="s">
        <v>139</v>
      </c>
    </row>
    <row r="351" spans="1:65" s="13" customFormat="1" ht="11.25">
      <c r="B351" s="184"/>
      <c r="D351" s="180" t="s">
        <v>150</v>
      </c>
      <c r="E351" s="185" t="s">
        <v>1</v>
      </c>
      <c r="F351" s="186" t="s">
        <v>567</v>
      </c>
      <c r="H351" s="187">
        <v>14.256</v>
      </c>
      <c r="I351" s="188"/>
      <c r="L351" s="184"/>
      <c r="M351" s="189"/>
      <c r="N351" s="190"/>
      <c r="O351" s="190"/>
      <c r="P351" s="190"/>
      <c r="Q351" s="190"/>
      <c r="R351" s="190"/>
      <c r="S351" s="190"/>
      <c r="T351" s="191"/>
      <c r="AT351" s="185" t="s">
        <v>150</v>
      </c>
      <c r="AU351" s="185" t="s">
        <v>88</v>
      </c>
      <c r="AV351" s="13" t="s">
        <v>88</v>
      </c>
      <c r="AW351" s="13" t="s">
        <v>32</v>
      </c>
      <c r="AX351" s="13" t="s">
        <v>78</v>
      </c>
      <c r="AY351" s="185" t="s">
        <v>139</v>
      </c>
    </row>
    <row r="352" spans="1:65" s="14" customFormat="1" ht="11.25">
      <c r="B352" s="196"/>
      <c r="D352" s="180" t="s">
        <v>150</v>
      </c>
      <c r="E352" s="197" t="s">
        <v>204</v>
      </c>
      <c r="F352" s="198" t="s">
        <v>239</v>
      </c>
      <c r="H352" s="199">
        <v>155.16400000000002</v>
      </c>
      <c r="I352" s="200"/>
      <c r="L352" s="196"/>
      <c r="M352" s="201"/>
      <c r="N352" s="202"/>
      <c r="O352" s="202"/>
      <c r="P352" s="202"/>
      <c r="Q352" s="202"/>
      <c r="R352" s="202"/>
      <c r="S352" s="202"/>
      <c r="T352" s="203"/>
      <c r="AT352" s="197" t="s">
        <v>150</v>
      </c>
      <c r="AU352" s="197" t="s">
        <v>88</v>
      </c>
      <c r="AV352" s="14" t="s">
        <v>161</v>
      </c>
      <c r="AW352" s="14" t="s">
        <v>32</v>
      </c>
      <c r="AX352" s="14" t="s">
        <v>86</v>
      </c>
      <c r="AY352" s="197" t="s">
        <v>139</v>
      </c>
    </row>
    <row r="353" spans="1:65" s="2" customFormat="1" ht="24.2" customHeight="1">
      <c r="A353" s="34"/>
      <c r="B353" s="135"/>
      <c r="C353" s="167" t="s">
        <v>568</v>
      </c>
      <c r="D353" s="167" t="s">
        <v>142</v>
      </c>
      <c r="E353" s="168" t="s">
        <v>569</v>
      </c>
      <c r="F353" s="169" t="s">
        <v>570</v>
      </c>
      <c r="G353" s="170" t="s">
        <v>275</v>
      </c>
      <c r="H353" s="171">
        <v>1396.4760000000001</v>
      </c>
      <c r="I353" s="172"/>
      <c r="J353" s="173">
        <f>ROUND(I353*H353,2)</f>
        <v>0</v>
      </c>
      <c r="K353" s="174"/>
      <c r="L353" s="35"/>
      <c r="M353" s="175" t="s">
        <v>1</v>
      </c>
      <c r="N353" s="176" t="s">
        <v>43</v>
      </c>
      <c r="O353" s="60"/>
      <c r="P353" s="177">
        <f>O353*H353</f>
        <v>0</v>
      </c>
      <c r="Q353" s="177">
        <v>0</v>
      </c>
      <c r="R353" s="177">
        <f>Q353*H353</f>
        <v>0</v>
      </c>
      <c r="S353" s="177">
        <v>0</v>
      </c>
      <c r="T353" s="17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79" t="s">
        <v>161</v>
      </c>
      <c r="AT353" s="179" t="s">
        <v>142</v>
      </c>
      <c r="AU353" s="179" t="s">
        <v>88</v>
      </c>
      <c r="AY353" s="17" t="s">
        <v>139</v>
      </c>
      <c r="BE353" s="100">
        <f>IF(N353="základní",J353,0)</f>
        <v>0</v>
      </c>
      <c r="BF353" s="100">
        <f>IF(N353="snížená",J353,0)</f>
        <v>0</v>
      </c>
      <c r="BG353" s="100">
        <f>IF(N353="zákl. přenesená",J353,0)</f>
        <v>0</v>
      </c>
      <c r="BH353" s="100">
        <f>IF(N353="sníž. přenesená",J353,0)</f>
        <v>0</v>
      </c>
      <c r="BI353" s="100">
        <f>IF(N353="nulová",J353,0)</f>
        <v>0</v>
      </c>
      <c r="BJ353" s="17" t="s">
        <v>86</v>
      </c>
      <c r="BK353" s="100">
        <f>ROUND(I353*H353,2)</f>
        <v>0</v>
      </c>
      <c r="BL353" s="17" t="s">
        <v>161</v>
      </c>
      <c r="BM353" s="179" t="s">
        <v>571</v>
      </c>
    </row>
    <row r="354" spans="1:65" s="2" customFormat="1" ht="29.25">
      <c r="A354" s="34"/>
      <c r="B354" s="35"/>
      <c r="C354" s="34"/>
      <c r="D354" s="180" t="s">
        <v>148</v>
      </c>
      <c r="E354" s="34"/>
      <c r="F354" s="181" t="s">
        <v>572</v>
      </c>
      <c r="G354" s="34"/>
      <c r="H354" s="34"/>
      <c r="I354" s="136"/>
      <c r="J354" s="34"/>
      <c r="K354" s="34"/>
      <c r="L354" s="35"/>
      <c r="M354" s="182"/>
      <c r="N354" s="183"/>
      <c r="O354" s="60"/>
      <c r="P354" s="60"/>
      <c r="Q354" s="60"/>
      <c r="R354" s="60"/>
      <c r="S354" s="60"/>
      <c r="T354" s="61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148</v>
      </c>
      <c r="AU354" s="17" t="s">
        <v>88</v>
      </c>
    </row>
    <row r="355" spans="1:65" s="13" customFormat="1" ht="11.25">
      <c r="B355" s="184"/>
      <c r="D355" s="180" t="s">
        <v>150</v>
      </c>
      <c r="E355" s="185" t="s">
        <v>1</v>
      </c>
      <c r="F355" s="186" t="s">
        <v>573</v>
      </c>
      <c r="H355" s="187">
        <v>1396.4760000000001</v>
      </c>
      <c r="I355" s="188"/>
      <c r="L355" s="184"/>
      <c r="M355" s="189"/>
      <c r="N355" s="190"/>
      <c r="O355" s="190"/>
      <c r="P355" s="190"/>
      <c r="Q355" s="190"/>
      <c r="R355" s="190"/>
      <c r="S355" s="190"/>
      <c r="T355" s="191"/>
      <c r="AT355" s="185" t="s">
        <v>150</v>
      </c>
      <c r="AU355" s="185" t="s">
        <v>88</v>
      </c>
      <c r="AV355" s="13" t="s">
        <v>88</v>
      </c>
      <c r="AW355" s="13" t="s">
        <v>32</v>
      </c>
      <c r="AX355" s="13" t="s">
        <v>86</v>
      </c>
      <c r="AY355" s="185" t="s">
        <v>139</v>
      </c>
    </row>
    <row r="356" spans="1:65" s="2" customFormat="1" ht="21.75" customHeight="1">
      <c r="A356" s="34"/>
      <c r="B356" s="135"/>
      <c r="C356" s="167" t="s">
        <v>574</v>
      </c>
      <c r="D356" s="167" t="s">
        <v>142</v>
      </c>
      <c r="E356" s="168" t="s">
        <v>575</v>
      </c>
      <c r="F356" s="169" t="s">
        <v>576</v>
      </c>
      <c r="G356" s="170" t="s">
        <v>275</v>
      </c>
      <c r="H356" s="171">
        <v>22.896000000000001</v>
      </c>
      <c r="I356" s="172"/>
      <c r="J356" s="173">
        <f>ROUND(I356*H356,2)</f>
        <v>0</v>
      </c>
      <c r="K356" s="174"/>
      <c r="L356" s="35"/>
      <c r="M356" s="175" t="s">
        <v>1</v>
      </c>
      <c r="N356" s="176" t="s">
        <v>43</v>
      </c>
      <c r="O356" s="60"/>
      <c r="P356" s="177">
        <f>O356*H356</f>
        <v>0</v>
      </c>
      <c r="Q356" s="177">
        <v>0</v>
      </c>
      <c r="R356" s="177">
        <f>Q356*H356</f>
        <v>0</v>
      </c>
      <c r="S356" s="177">
        <v>0</v>
      </c>
      <c r="T356" s="17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9" t="s">
        <v>161</v>
      </c>
      <c r="AT356" s="179" t="s">
        <v>142</v>
      </c>
      <c r="AU356" s="179" t="s">
        <v>88</v>
      </c>
      <c r="AY356" s="17" t="s">
        <v>139</v>
      </c>
      <c r="BE356" s="100">
        <f>IF(N356="základní",J356,0)</f>
        <v>0</v>
      </c>
      <c r="BF356" s="100">
        <f>IF(N356="snížená",J356,0)</f>
        <v>0</v>
      </c>
      <c r="BG356" s="100">
        <f>IF(N356="zákl. přenesená",J356,0)</f>
        <v>0</v>
      </c>
      <c r="BH356" s="100">
        <f>IF(N356="sníž. přenesená",J356,0)</f>
        <v>0</v>
      </c>
      <c r="BI356" s="100">
        <f>IF(N356="nulová",J356,0)</f>
        <v>0</v>
      </c>
      <c r="BJ356" s="17" t="s">
        <v>86</v>
      </c>
      <c r="BK356" s="100">
        <f>ROUND(I356*H356,2)</f>
        <v>0</v>
      </c>
      <c r="BL356" s="17" t="s">
        <v>161</v>
      </c>
      <c r="BM356" s="179" t="s">
        <v>577</v>
      </c>
    </row>
    <row r="357" spans="1:65" s="2" customFormat="1" ht="19.5">
      <c r="A357" s="34"/>
      <c r="B357" s="35"/>
      <c r="C357" s="34"/>
      <c r="D357" s="180" t="s">
        <v>148</v>
      </c>
      <c r="E357" s="34"/>
      <c r="F357" s="181" t="s">
        <v>578</v>
      </c>
      <c r="G357" s="34"/>
      <c r="H357" s="34"/>
      <c r="I357" s="136"/>
      <c r="J357" s="34"/>
      <c r="K357" s="34"/>
      <c r="L357" s="35"/>
      <c r="M357" s="182"/>
      <c r="N357" s="183"/>
      <c r="O357" s="60"/>
      <c r="P357" s="60"/>
      <c r="Q357" s="60"/>
      <c r="R357" s="60"/>
      <c r="S357" s="60"/>
      <c r="T357" s="61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148</v>
      </c>
      <c r="AU357" s="17" t="s">
        <v>88</v>
      </c>
    </row>
    <row r="358" spans="1:65" s="13" customFormat="1" ht="11.25">
      <c r="B358" s="184"/>
      <c r="D358" s="180" t="s">
        <v>150</v>
      </c>
      <c r="E358" s="185" t="s">
        <v>1</v>
      </c>
      <c r="F358" s="186" t="s">
        <v>579</v>
      </c>
      <c r="H358" s="187">
        <v>5.04</v>
      </c>
      <c r="I358" s="188"/>
      <c r="L358" s="184"/>
      <c r="M358" s="189"/>
      <c r="N358" s="190"/>
      <c r="O358" s="190"/>
      <c r="P358" s="190"/>
      <c r="Q358" s="190"/>
      <c r="R358" s="190"/>
      <c r="S358" s="190"/>
      <c r="T358" s="191"/>
      <c r="AT358" s="185" t="s">
        <v>150</v>
      </c>
      <c r="AU358" s="185" t="s">
        <v>88</v>
      </c>
      <c r="AV358" s="13" t="s">
        <v>88</v>
      </c>
      <c r="AW358" s="13" t="s">
        <v>32</v>
      </c>
      <c r="AX358" s="13" t="s">
        <v>78</v>
      </c>
      <c r="AY358" s="185" t="s">
        <v>139</v>
      </c>
    </row>
    <row r="359" spans="1:65" s="13" customFormat="1" ht="11.25">
      <c r="B359" s="184"/>
      <c r="D359" s="180" t="s">
        <v>150</v>
      </c>
      <c r="E359" s="185" t="s">
        <v>1</v>
      </c>
      <c r="F359" s="186" t="s">
        <v>580</v>
      </c>
      <c r="H359" s="187">
        <v>17.856000000000002</v>
      </c>
      <c r="I359" s="188"/>
      <c r="L359" s="184"/>
      <c r="M359" s="189"/>
      <c r="N359" s="190"/>
      <c r="O359" s="190"/>
      <c r="P359" s="190"/>
      <c r="Q359" s="190"/>
      <c r="R359" s="190"/>
      <c r="S359" s="190"/>
      <c r="T359" s="191"/>
      <c r="AT359" s="185" t="s">
        <v>150</v>
      </c>
      <c r="AU359" s="185" t="s">
        <v>88</v>
      </c>
      <c r="AV359" s="13" t="s">
        <v>88</v>
      </c>
      <c r="AW359" s="13" t="s">
        <v>32</v>
      </c>
      <c r="AX359" s="13" t="s">
        <v>78</v>
      </c>
      <c r="AY359" s="185" t="s">
        <v>139</v>
      </c>
    </row>
    <row r="360" spans="1:65" s="14" customFormat="1" ht="11.25">
      <c r="B360" s="196"/>
      <c r="D360" s="180" t="s">
        <v>150</v>
      </c>
      <c r="E360" s="197" t="s">
        <v>200</v>
      </c>
      <c r="F360" s="198" t="s">
        <v>239</v>
      </c>
      <c r="H360" s="199">
        <v>22.896000000000001</v>
      </c>
      <c r="I360" s="200"/>
      <c r="L360" s="196"/>
      <c r="M360" s="201"/>
      <c r="N360" s="202"/>
      <c r="O360" s="202"/>
      <c r="P360" s="202"/>
      <c r="Q360" s="202"/>
      <c r="R360" s="202"/>
      <c r="S360" s="202"/>
      <c r="T360" s="203"/>
      <c r="AT360" s="197" t="s">
        <v>150</v>
      </c>
      <c r="AU360" s="197" t="s">
        <v>88</v>
      </c>
      <c r="AV360" s="14" t="s">
        <v>161</v>
      </c>
      <c r="AW360" s="14" t="s">
        <v>32</v>
      </c>
      <c r="AX360" s="14" t="s">
        <v>86</v>
      </c>
      <c r="AY360" s="197" t="s">
        <v>139</v>
      </c>
    </row>
    <row r="361" spans="1:65" s="2" customFormat="1" ht="24.2" customHeight="1">
      <c r="A361" s="34"/>
      <c r="B361" s="135"/>
      <c r="C361" s="167" t="s">
        <v>581</v>
      </c>
      <c r="D361" s="167" t="s">
        <v>142</v>
      </c>
      <c r="E361" s="168" t="s">
        <v>582</v>
      </c>
      <c r="F361" s="169" t="s">
        <v>583</v>
      </c>
      <c r="G361" s="170" t="s">
        <v>275</v>
      </c>
      <c r="H361" s="171">
        <v>206.06399999999999</v>
      </c>
      <c r="I361" s="172"/>
      <c r="J361" s="173">
        <f>ROUND(I361*H361,2)</f>
        <v>0</v>
      </c>
      <c r="K361" s="174"/>
      <c r="L361" s="35"/>
      <c r="M361" s="175" t="s">
        <v>1</v>
      </c>
      <c r="N361" s="176" t="s">
        <v>43</v>
      </c>
      <c r="O361" s="60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161</v>
      </c>
      <c r="AT361" s="179" t="s">
        <v>142</v>
      </c>
      <c r="AU361" s="179" t="s">
        <v>88</v>
      </c>
      <c r="AY361" s="17" t="s">
        <v>139</v>
      </c>
      <c r="BE361" s="100">
        <f>IF(N361="základní",J361,0)</f>
        <v>0</v>
      </c>
      <c r="BF361" s="100">
        <f>IF(N361="snížená",J361,0)</f>
        <v>0</v>
      </c>
      <c r="BG361" s="100">
        <f>IF(N361="zákl. přenesená",J361,0)</f>
        <v>0</v>
      </c>
      <c r="BH361" s="100">
        <f>IF(N361="sníž. přenesená",J361,0)</f>
        <v>0</v>
      </c>
      <c r="BI361" s="100">
        <f>IF(N361="nulová",J361,0)</f>
        <v>0</v>
      </c>
      <c r="BJ361" s="17" t="s">
        <v>86</v>
      </c>
      <c r="BK361" s="100">
        <f>ROUND(I361*H361,2)</f>
        <v>0</v>
      </c>
      <c r="BL361" s="17" t="s">
        <v>161</v>
      </c>
      <c r="BM361" s="179" t="s">
        <v>584</v>
      </c>
    </row>
    <row r="362" spans="1:65" s="2" customFormat="1" ht="29.25">
      <c r="A362" s="34"/>
      <c r="B362" s="35"/>
      <c r="C362" s="34"/>
      <c r="D362" s="180" t="s">
        <v>148</v>
      </c>
      <c r="E362" s="34"/>
      <c r="F362" s="181" t="s">
        <v>572</v>
      </c>
      <c r="G362" s="34"/>
      <c r="H362" s="34"/>
      <c r="I362" s="136"/>
      <c r="J362" s="34"/>
      <c r="K362" s="34"/>
      <c r="L362" s="35"/>
      <c r="M362" s="182"/>
      <c r="N362" s="183"/>
      <c r="O362" s="60"/>
      <c r="P362" s="60"/>
      <c r="Q362" s="60"/>
      <c r="R362" s="60"/>
      <c r="S362" s="60"/>
      <c r="T362" s="61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148</v>
      </c>
      <c r="AU362" s="17" t="s">
        <v>88</v>
      </c>
    </row>
    <row r="363" spans="1:65" s="13" customFormat="1" ht="11.25">
      <c r="B363" s="184"/>
      <c r="D363" s="180" t="s">
        <v>150</v>
      </c>
      <c r="E363" s="185" t="s">
        <v>1</v>
      </c>
      <c r="F363" s="186" t="s">
        <v>585</v>
      </c>
      <c r="H363" s="187">
        <v>206.06399999999999</v>
      </c>
      <c r="I363" s="188"/>
      <c r="L363" s="184"/>
      <c r="M363" s="189"/>
      <c r="N363" s="190"/>
      <c r="O363" s="190"/>
      <c r="P363" s="190"/>
      <c r="Q363" s="190"/>
      <c r="R363" s="190"/>
      <c r="S363" s="190"/>
      <c r="T363" s="191"/>
      <c r="AT363" s="185" t="s">
        <v>150</v>
      </c>
      <c r="AU363" s="185" t="s">
        <v>88</v>
      </c>
      <c r="AV363" s="13" t="s">
        <v>88</v>
      </c>
      <c r="AW363" s="13" t="s">
        <v>32</v>
      </c>
      <c r="AX363" s="13" t="s">
        <v>86</v>
      </c>
      <c r="AY363" s="185" t="s">
        <v>139</v>
      </c>
    </row>
    <row r="364" spans="1:65" s="2" customFormat="1" ht="24.2" customHeight="1">
      <c r="A364" s="34"/>
      <c r="B364" s="135"/>
      <c r="C364" s="167" t="s">
        <v>586</v>
      </c>
      <c r="D364" s="167" t="s">
        <v>142</v>
      </c>
      <c r="E364" s="168" t="s">
        <v>587</v>
      </c>
      <c r="F364" s="169" t="s">
        <v>588</v>
      </c>
      <c r="G364" s="170" t="s">
        <v>275</v>
      </c>
      <c r="H364" s="171">
        <v>178.06</v>
      </c>
      <c r="I364" s="172"/>
      <c r="J364" s="173">
        <f>ROUND(I364*H364,2)</f>
        <v>0</v>
      </c>
      <c r="K364" s="174"/>
      <c r="L364" s="35"/>
      <c r="M364" s="175" t="s">
        <v>1</v>
      </c>
      <c r="N364" s="176" t="s">
        <v>43</v>
      </c>
      <c r="O364" s="60"/>
      <c r="P364" s="177">
        <f>O364*H364</f>
        <v>0</v>
      </c>
      <c r="Q364" s="177">
        <v>0</v>
      </c>
      <c r="R364" s="177">
        <f>Q364*H364</f>
        <v>0</v>
      </c>
      <c r="S364" s="177">
        <v>0</v>
      </c>
      <c r="T364" s="17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9" t="s">
        <v>161</v>
      </c>
      <c r="AT364" s="179" t="s">
        <v>142</v>
      </c>
      <c r="AU364" s="179" t="s">
        <v>88</v>
      </c>
      <c r="AY364" s="17" t="s">
        <v>139</v>
      </c>
      <c r="BE364" s="100">
        <f>IF(N364="základní",J364,0)</f>
        <v>0</v>
      </c>
      <c r="BF364" s="100">
        <f>IF(N364="snížená",J364,0)</f>
        <v>0</v>
      </c>
      <c r="BG364" s="100">
        <f>IF(N364="zákl. přenesená",J364,0)</f>
        <v>0</v>
      </c>
      <c r="BH364" s="100">
        <f>IF(N364="sníž. přenesená",J364,0)</f>
        <v>0</v>
      </c>
      <c r="BI364" s="100">
        <f>IF(N364="nulová",J364,0)</f>
        <v>0</v>
      </c>
      <c r="BJ364" s="17" t="s">
        <v>86</v>
      </c>
      <c r="BK364" s="100">
        <f>ROUND(I364*H364,2)</f>
        <v>0</v>
      </c>
      <c r="BL364" s="17" t="s">
        <v>161</v>
      </c>
      <c r="BM364" s="179" t="s">
        <v>589</v>
      </c>
    </row>
    <row r="365" spans="1:65" s="2" customFormat="1" ht="11.25">
      <c r="A365" s="34"/>
      <c r="B365" s="35"/>
      <c r="C365" s="34"/>
      <c r="D365" s="180" t="s">
        <v>148</v>
      </c>
      <c r="E365" s="34"/>
      <c r="F365" s="181" t="s">
        <v>590</v>
      </c>
      <c r="G365" s="34"/>
      <c r="H365" s="34"/>
      <c r="I365" s="136"/>
      <c r="J365" s="34"/>
      <c r="K365" s="34"/>
      <c r="L365" s="35"/>
      <c r="M365" s="182"/>
      <c r="N365" s="183"/>
      <c r="O365" s="60"/>
      <c r="P365" s="60"/>
      <c r="Q365" s="60"/>
      <c r="R365" s="60"/>
      <c r="S365" s="60"/>
      <c r="T365" s="61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148</v>
      </c>
      <c r="AU365" s="17" t="s">
        <v>88</v>
      </c>
    </row>
    <row r="366" spans="1:65" s="13" customFormat="1" ht="11.25">
      <c r="B366" s="184"/>
      <c r="D366" s="180" t="s">
        <v>150</v>
      </c>
      <c r="E366" s="185" t="s">
        <v>1</v>
      </c>
      <c r="F366" s="186" t="s">
        <v>591</v>
      </c>
      <c r="H366" s="187">
        <v>178.06</v>
      </c>
      <c r="I366" s="188"/>
      <c r="L366" s="184"/>
      <c r="M366" s="189"/>
      <c r="N366" s="190"/>
      <c r="O366" s="190"/>
      <c r="P366" s="190"/>
      <c r="Q366" s="190"/>
      <c r="R366" s="190"/>
      <c r="S366" s="190"/>
      <c r="T366" s="191"/>
      <c r="AT366" s="185" t="s">
        <v>150</v>
      </c>
      <c r="AU366" s="185" t="s">
        <v>88</v>
      </c>
      <c r="AV366" s="13" t="s">
        <v>88</v>
      </c>
      <c r="AW366" s="13" t="s">
        <v>32</v>
      </c>
      <c r="AX366" s="13" t="s">
        <v>86</v>
      </c>
      <c r="AY366" s="185" t="s">
        <v>139</v>
      </c>
    </row>
    <row r="367" spans="1:65" s="2" customFormat="1" ht="33" customHeight="1">
      <c r="A367" s="34"/>
      <c r="B367" s="135"/>
      <c r="C367" s="167" t="s">
        <v>592</v>
      </c>
      <c r="D367" s="167" t="s">
        <v>142</v>
      </c>
      <c r="E367" s="168" t="s">
        <v>593</v>
      </c>
      <c r="F367" s="169" t="s">
        <v>594</v>
      </c>
      <c r="G367" s="170" t="s">
        <v>275</v>
      </c>
      <c r="H367" s="171">
        <v>22.896000000000001</v>
      </c>
      <c r="I367" s="172"/>
      <c r="J367" s="173">
        <f>ROUND(I367*H367,2)</f>
        <v>0</v>
      </c>
      <c r="K367" s="174"/>
      <c r="L367" s="35"/>
      <c r="M367" s="175" t="s">
        <v>1</v>
      </c>
      <c r="N367" s="176" t="s">
        <v>43</v>
      </c>
      <c r="O367" s="60"/>
      <c r="P367" s="177">
        <f>O367*H367</f>
        <v>0</v>
      </c>
      <c r="Q367" s="177">
        <v>0</v>
      </c>
      <c r="R367" s="177">
        <f>Q367*H367</f>
        <v>0</v>
      </c>
      <c r="S367" s="177">
        <v>0</v>
      </c>
      <c r="T367" s="17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9" t="s">
        <v>161</v>
      </c>
      <c r="AT367" s="179" t="s">
        <v>142</v>
      </c>
      <c r="AU367" s="179" t="s">
        <v>88</v>
      </c>
      <c r="AY367" s="17" t="s">
        <v>139</v>
      </c>
      <c r="BE367" s="100">
        <f>IF(N367="základní",J367,0)</f>
        <v>0</v>
      </c>
      <c r="BF367" s="100">
        <f>IF(N367="snížená",J367,0)</f>
        <v>0</v>
      </c>
      <c r="BG367" s="100">
        <f>IF(N367="zákl. přenesená",J367,0)</f>
        <v>0</v>
      </c>
      <c r="BH367" s="100">
        <f>IF(N367="sníž. přenesená",J367,0)</f>
        <v>0</v>
      </c>
      <c r="BI367" s="100">
        <f>IF(N367="nulová",J367,0)</f>
        <v>0</v>
      </c>
      <c r="BJ367" s="17" t="s">
        <v>86</v>
      </c>
      <c r="BK367" s="100">
        <f>ROUND(I367*H367,2)</f>
        <v>0</v>
      </c>
      <c r="BL367" s="17" t="s">
        <v>161</v>
      </c>
      <c r="BM367" s="179" t="s">
        <v>595</v>
      </c>
    </row>
    <row r="368" spans="1:65" s="2" customFormat="1" ht="29.25">
      <c r="A368" s="34"/>
      <c r="B368" s="35"/>
      <c r="C368" s="34"/>
      <c r="D368" s="180" t="s">
        <v>148</v>
      </c>
      <c r="E368" s="34"/>
      <c r="F368" s="181" t="s">
        <v>596</v>
      </c>
      <c r="G368" s="34"/>
      <c r="H368" s="34"/>
      <c r="I368" s="136"/>
      <c r="J368" s="34"/>
      <c r="K368" s="34"/>
      <c r="L368" s="35"/>
      <c r="M368" s="182"/>
      <c r="N368" s="183"/>
      <c r="O368" s="60"/>
      <c r="P368" s="60"/>
      <c r="Q368" s="60"/>
      <c r="R368" s="60"/>
      <c r="S368" s="60"/>
      <c r="T368" s="61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148</v>
      </c>
      <c r="AU368" s="17" t="s">
        <v>88</v>
      </c>
    </row>
    <row r="369" spans="1:65" s="13" customFormat="1" ht="11.25">
      <c r="B369" s="184"/>
      <c r="D369" s="180" t="s">
        <v>150</v>
      </c>
      <c r="E369" s="185" t="s">
        <v>1</v>
      </c>
      <c r="F369" s="186" t="s">
        <v>579</v>
      </c>
      <c r="H369" s="187">
        <v>5.04</v>
      </c>
      <c r="I369" s="188"/>
      <c r="L369" s="184"/>
      <c r="M369" s="189"/>
      <c r="N369" s="190"/>
      <c r="O369" s="190"/>
      <c r="P369" s="190"/>
      <c r="Q369" s="190"/>
      <c r="R369" s="190"/>
      <c r="S369" s="190"/>
      <c r="T369" s="191"/>
      <c r="AT369" s="185" t="s">
        <v>150</v>
      </c>
      <c r="AU369" s="185" t="s">
        <v>88</v>
      </c>
      <c r="AV369" s="13" t="s">
        <v>88</v>
      </c>
      <c r="AW369" s="13" t="s">
        <v>32</v>
      </c>
      <c r="AX369" s="13" t="s">
        <v>78</v>
      </c>
      <c r="AY369" s="185" t="s">
        <v>139</v>
      </c>
    </row>
    <row r="370" spans="1:65" s="13" customFormat="1" ht="11.25">
      <c r="B370" s="184"/>
      <c r="D370" s="180" t="s">
        <v>150</v>
      </c>
      <c r="E370" s="185" t="s">
        <v>1</v>
      </c>
      <c r="F370" s="186" t="s">
        <v>580</v>
      </c>
      <c r="H370" s="187">
        <v>17.856000000000002</v>
      </c>
      <c r="I370" s="188"/>
      <c r="L370" s="184"/>
      <c r="M370" s="189"/>
      <c r="N370" s="190"/>
      <c r="O370" s="190"/>
      <c r="P370" s="190"/>
      <c r="Q370" s="190"/>
      <c r="R370" s="190"/>
      <c r="S370" s="190"/>
      <c r="T370" s="191"/>
      <c r="AT370" s="185" t="s">
        <v>150</v>
      </c>
      <c r="AU370" s="185" t="s">
        <v>88</v>
      </c>
      <c r="AV370" s="13" t="s">
        <v>88</v>
      </c>
      <c r="AW370" s="13" t="s">
        <v>32</v>
      </c>
      <c r="AX370" s="13" t="s">
        <v>78</v>
      </c>
      <c r="AY370" s="185" t="s">
        <v>139</v>
      </c>
    </row>
    <row r="371" spans="1:65" s="14" customFormat="1" ht="11.25">
      <c r="B371" s="196"/>
      <c r="D371" s="180" t="s">
        <v>150</v>
      </c>
      <c r="E371" s="197" t="s">
        <v>1</v>
      </c>
      <c r="F371" s="198" t="s">
        <v>239</v>
      </c>
      <c r="H371" s="199">
        <v>22.896000000000001</v>
      </c>
      <c r="I371" s="200"/>
      <c r="L371" s="196"/>
      <c r="M371" s="201"/>
      <c r="N371" s="202"/>
      <c r="O371" s="202"/>
      <c r="P371" s="202"/>
      <c r="Q371" s="202"/>
      <c r="R371" s="202"/>
      <c r="S371" s="202"/>
      <c r="T371" s="203"/>
      <c r="AT371" s="197" t="s">
        <v>150</v>
      </c>
      <c r="AU371" s="197" t="s">
        <v>88</v>
      </c>
      <c r="AV371" s="14" t="s">
        <v>161</v>
      </c>
      <c r="AW371" s="14" t="s">
        <v>32</v>
      </c>
      <c r="AX371" s="14" t="s">
        <v>86</v>
      </c>
      <c r="AY371" s="197" t="s">
        <v>139</v>
      </c>
    </row>
    <row r="372" spans="1:65" s="2" customFormat="1" ht="33" customHeight="1">
      <c r="A372" s="34"/>
      <c r="B372" s="135"/>
      <c r="C372" s="167" t="s">
        <v>597</v>
      </c>
      <c r="D372" s="167" t="s">
        <v>142</v>
      </c>
      <c r="E372" s="168" t="s">
        <v>598</v>
      </c>
      <c r="F372" s="169" t="s">
        <v>599</v>
      </c>
      <c r="G372" s="170" t="s">
        <v>275</v>
      </c>
      <c r="H372" s="171">
        <v>60.764000000000003</v>
      </c>
      <c r="I372" s="172"/>
      <c r="J372" s="173">
        <f>ROUND(I372*H372,2)</f>
        <v>0</v>
      </c>
      <c r="K372" s="174"/>
      <c r="L372" s="35"/>
      <c r="M372" s="175" t="s">
        <v>1</v>
      </c>
      <c r="N372" s="176" t="s">
        <v>43</v>
      </c>
      <c r="O372" s="60"/>
      <c r="P372" s="177">
        <f>O372*H372</f>
        <v>0</v>
      </c>
      <c r="Q372" s="177">
        <v>0</v>
      </c>
      <c r="R372" s="177">
        <f>Q372*H372</f>
        <v>0</v>
      </c>
      <c r="S372" s="177">
        <v>0</v>
      </c>
      <c r="T372" s="17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79" t="s">
        <v>161</v>
      </c>
      <c r="AT372" s="179" t="s">
        <v>142</v>
      </c>
      <c r="AU372" s="179" t="s">
        <v>88</v>
      </c>
      <c r="AY372" s="17" t="s">
        <v>139</v>
      </c>
      <c r="BE372" s="100">
        <f>IF(N372="základní",J372,0)</f>
        <v>0</v>
      </c>
      <c r="BF372" s="100">
        <f>IF(N372="snížená",J372,0)</f>
        <v>0</v>
      </c>
      <c r="BG372" s="100">
        <f>IF(N372="zákl. přenesená",J372,0)</f>
        <v>0</v>
      </c>
      <c r="BH372" s="100">
        <f>IF(N372="sníž. přenesená",J372,0)</f>
        <v>0</v>
      </c>
      <c r="BI372" s="100">
        <f>IF(N372="nulová",J372,0)</f>
        <v>0</v>
      </c>
      <c r="BJ372" s="17" t="s">
        <v>86</v>
      </c>
      <c r="BK372" s="100">
        <f>ROUND(I372*H372,2)</f>
        <v>0</v>
      </c>
      <c r="BL372" s="17" t="s">
        <v>161</v>
      </c>
      <c r="BM372" s="179" t="s">
        <v>600</v>
      </c>
    </row>
    <row r="373" spans="1:65" s="2" customFormat="1" ht="29.25">
      <c r="A373" s="34"/>
      <c r="B373" s="35"/>
      <c r="C373" s="34"/>
      <c r="D373" s="180" t="s">
        <v>148</v>
      </c>
      <c r="E373" s="34"/>
      <c r="F373" s="181" t="s">
        <v>601</v>
      </c>
      <c r="G373" s="34"/>
      <c r="H373" s="34"/>
      <c r="I373" s="136"/>
      <c r="J373" s="34"/>
      <c r="K373" s="34"/>
      <c r="L373" s="35"/>
      <c r="M373" s="182"/>
      <c r="N373" s="183"/>
      <c r="O373" s="60"/>
      <c r="P373" s="60"/>
      <c r="Q373" s="60"/>
      <c r="R373" s="60"/>
      <c r="S373" s="60"/>
      <c r="T373" s="61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148</v>
      </c>
      <c r="AU373" s="17" t="s">
        <v>88</v>
      </c>
    </row>
    <row r="374" spans="1:65" s="13" customFormat="1" ht="11.25">
      <c r="B374" s="184"/>
      <c r="D374" s="180" t="s">
        <v>150</v>
      </c>
      <c r="E374" s="185" t="s">
        <v>1</v>
      </c>
      <c r="F374" s="186" t="s">
        <v>566</v>
      </c>
      <c r="H374" s="187">
        <v>46.508000000000003</v>
      </c>
      <c r="I374" s="188"/>
      <c r="L374" s="184"/>
      <c r="M374" s="189"/>
      <c r="N374" s="190"/>
      <c r="O374" s="190"/>
      <c r="P374" s="190"/>
      <c r="Q374" s="190"/>
      <c r="R374" s="190"/>
      <c r="S374" s="190"/>
      <c r="T374" s="191"/>
      <c r="AT374" s="185" t="s">
        <v>150</v>
      </c>
      <c r="AU374" s="185" t="s">
        <v>88</v>
      </c>
      <c r="AV374" s="13" t="s">
        <v>88</v>
      </c>
      <c r="AW374" s="13" t="s">
        <v>32</v>
      </c>
      <c r="AX374" s="13" t="s">
        <v>78</v>
      </c>
      <c r="AY374" s="185" t="s">
        <v>139</v>
      </c>
    </row>
    <row r="375" spans="1:65" s="13" customFormat="1" ht="11.25">
      <c r="B375" s="184"/>
      <c r="D375" s="180" t="s">
        <v>150</v>
      </c>
      <c r="E375" s="185" t="s">
        <v>1</v>
      </c>
      <c r="F375" s="186" t="s">
        <v>567</v>
      </c>
      <c r="H375" s="187">
        <v>14.256</v>
      </c>
      <c r="I375" s="188"/>
      <c r="L375" s="184"/>
      <c r="M375" s="189"/>
      <c r="N375" s="190"/>
      <c r="O375" s="190"/>
      <c r="P375" s="190"/>
      <c r="Q375" s="190"/>
      <c r="R375" s="190"/>
      <c r="S375" s="190"/>
      <c r="T375" s="191"/>
      <c r="AT375" s="185" t="s">
        <v>150</v>
      </c>
      <c r="AU375" s="185" t="s">
        <v>88</v>
      </c>
      <c r="AV375" s="13" t="s">
        <v>88</v>
      </c>
      <c r="AW375" s="13" t="s">
        <v>32</v>
      </c>
      <c r="AX375" s="13" t="s">
        <v>78</v>
      </c>
      <c r="AY375" s="185" t="s">
        <v>139</v>
      </c>
    </row>
    <row r="376" spans="1:65" s="14" customFormat="1" ht="11.25">
      <c r="B376" s="196"/>
      <c r="D376" s="180" t="s">
        <v>150</v>
      </c>
      <c r="E376" s="197" t="s">
        <v>1</v>
      </c>
      <c r="F376" s="198" t="s">
        <v>239</v>
      </c>
      <c r="H376" s="199">
        <v>60.764000000000003</v>
      </c>
      <c r="I376" s="200"/>
      <c r="L376" s="196"/>
      <c r="M376" s="201"/>
      <c r="N376" s="202"/>
      <c r="O376" s="202"/>
      <c r="P376" s="202"/>
      <c r="Q376" s="202"/>
      <c r="R376" s="202"/>
      <c r="S376" s="202"/>
      <c r="T376" s="203"/>
      <c r="AT376" s="197" t="s">
        <v>150</v>
      </c>
      <c r="AU376" s="197" t="s">
        <v>88</v>
      </c>
      <c r="AV376" s="14" t="s">
        <v>161</v>
      </c>
      <c r="AW376" s="14" t="s">
        <v>32</v>
      </c>
      <c r="AX376" s="14" t="s">
        <v>86</v>
      </c>
      <c r="AY376" s="197" t="s">
        <v>139</v>
      </c>
    </row>
    <row r="377" spans="1:65" s="2" customFormat="1" ht="24.2" customHeight="1">
      <c r="A377" s="34"/>
      <c r="B377" s="135"/>
      <c r="C377" s="167" t="s">
        <v>602</v>
      </c>
      <c r="D377" s="167" t="s">
        <v>142</v>
      </c>
      <c r="E377" s="168" t="s">
        <v>603</v>
      </c>
      <c r="F377" s="169" t="s">
        <v>604</v>
      </c>
      <c r="G377" s="170" t="s">
        <v>275</v>
      </c>
      <c r="H377" s="171">
        <v>94.4</v>
      </c>
      <c r="I377" s="172"/>
      <c r="J377" s="173">
        <f>ROUND(I377*H377,2)</f>
        <v>0</v>
      </c>
      <c r="K377" s="174"/>
      <c r="L377" s="35"/>
      <c r="M377" s="175" t="s">
        <v>1</v>
      </c>
      <c r="N377" s="176" t="s">
        <v>43</v>
      </c>
      <c r="O377" s="60"/>
      <c r="P377" s="177">
        <f>O377*H377</f>
        <v>0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79" t="s">
        <v>161</v>
      </c>
      <c r="AT377" s="179" t="s">
        <v>142</v>
      </c>
      <c r="AU377" s="179" t="s">
        <v>88</v>
      </c>
      <c r="AY377" s="17" t="s">
        <v>139</v>
      </c>
      <c r="BE377" s="100">
        <f>IF(N377="základní",J377,0)</f>
        <v>0</v>
      </c>
      <c r="BF377" s="100">
        <f>IF(N377="snížená",J377,0)</f>
        <v>0</v>
      </c>
      <c r="BG377" s="100">
        <f>IF(N377="zákl. přenesená",J377,0)</f>
        <v>0</v>
      </c>
      <c r="BH377" s="100">
        <f>IF(N377="sníž. přenesená",J377,0)</f>
        <v>0</v>
      </c>
      <c r="BI377" s="100">
        <f>IF(N377="nulová",J377,0)</f>
        <v>0</v>
      </c>
      <c r="BJ377" s="17" t="s">
        <v>86</v>
      </c>
      <c r="BK377" s="100">
        <f>ROUND(I377*H377,2)</f>
        <v>0</v>
      </c>
      <c r="BL377" s="17" t="s">
        <v>161</v>
      </c>
      <c r="BM377" s="179" t="s">
        <v>605</v>
      </c>
    </row>
    <row r="378" spans="1:65" s="2" customFormat="1" ht="29.25">
      <c r="A378" s="34"/>
      <c r="B378" s="35"/>
      <c r="C378" s="34"/>
      <c r="D378" s="180" t="s">
        <v>148</v>
      </c>
      <c r="E378" s="34"/>
      <c r="F378" s="181" t="s">
        <v>606</v>
      </c>
      <c r="G378" s="34"/>
      <c r="H378" s="34"/>
      <c r="I378" s="136"/>
      <c r="J378" s="34"/>
      <c r="K378" s="34"/>
      <c r="L378" s="35"/>
      <c r="M378" s="182"/>
      <c r="N378" s="183"/>
      <c r="O378" s="60"/>
      <c r="P378" s="60"/>
      <c r="Q378" s="60"/>
      <c r="R378" s="60"/>
      <c r="S378" s="60"/>
      <c r="T378" s="61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148</v>
      </c>
      <c r="AU378" s="17" t="s">
        <v>88</v>
      </c>
    </row>
    <row r="379" spans="1:65" s="13" customFormat="1" ht="11.25">
      <c r="B379" s="184"/>
      <c r="D379" s="180" t="s">
        <v>150</v>
      </c>
      <c r="E379" s="185" t="s">
        <v>1</v>
      </c>
      <c r="F379" s="186" t="s">
        <v>565</v>
      </c>
      <c r="H379" s="187">
        <v>94.4</v>
      </c>
      <c r="I379" s="188"/>
      <c r="L379" s="184"/>
      <c r="M379" s="189"/>
      <c r="N379" s="190"/>
      <c r="O379" s="190"/>
      <c r="P379" s="190"/>
      <c r="Q379" s="190"/>
      <c r="R379" s="190"/>
      <c r="S379" s="190"/>
      <c r="T379" s="191"/>
      <c r="AT379" s="185" t="s">
        <v>150</v>
      </c>
      <c r="AU379" s="185" t="s">
        <v>88</v>
      </c>
      <c r="AV379" s="13" t="s">
        <v>88</v>
      </c>
      <c r="AW379" s="13" t="s">
        <v>32</v>
      </c>
      <c r="AX379" s="13" t="s">
        <v>78</v>
      </c>
      <c r="AY379" s="185" t="s">
        <v>139</v>
      </c>
    </row>
    <row r="380" spans="1:65" s="14" customFormat="1" ht="11.25">
      <c r="B380" s="196"/>
      <c r="D380" s="180" t="s">
        <v>150</v>
      </c>
      <c r="E380" s="197" t="s">
        <v>1</v>
      </c>
      <c r="F380" s="198" t="s">
        <v>239</v>
      </c>
      <c r="H380" s="199">
        <v>94.4</v>
      </c>
      <c r="I380" s="200"/>
      <c r="L380" s="196"/>
      <c r="M380" s="201"/>
      <c r="N380" s="202"/>
      <c r="O380" s="202"/>
      <c r="P380" s="202"/>
      <c r="Q380" s="202"/>
      <c r="R380" s="202"/>
      <c r="S380" s="202"/>
      <c r="T380" s="203"/>
      <c r="AT380" s="197" t="s">
        <v>150</v>
      </c>
      <c r="AU380" s="197" t="s">
        <v>88</v>
      </c>
      <c r="AV380" s="14" t="s">
        <v>161</v>
      </c>
      <c r="AW380" s="14" t="s">
        <v>32</v>
      </c>
      <c r="AX380" s="14" t="s">
        <v>86</v>
      </c>
      <c r="AY380" s="197" t="s">
        <v>139</v>
      </c>
    </row>
    <row r="381" spans="1:65" s="12" customFormat="1" ht="22.9" customHeight="1">
      <c r="B381" s="154"/>
      <c r="D381" s="155" t="s">
        <v>77</v>
      </c>
      <c r="E381" s="165" t="s">
        <v>607</v>
      </c>
      <c r="F381" s="165" t="s">
        <v>608</v>
      </c>
      <c r="I381" s="157"/>
      <c r="J381" s="166">
        <f>BK381</f>
        <v>0</v>
      </c>
      <c r="L381" s="154"/>
      <c r="M381" s="159"/>
      <c r="N381" s="160"/>
      <c r="O381" s="160"/>
      <c r="P381" s="161">
        <f>SUM(P382:P383)</f>
        <v>0</v>
      </c>
      <c r="Q381" s="160"/>
      <c r="R381" s="161">
        <f>SUM(R382:R383)</f>
        <v>0</v>
      </c>
      <c r="S381" s="160"/>
      <c r="T381" s="162">
        <f>SUM(T382:T383)</f>
        <v>0</v>
      </c>
      <c r="AR381" s="155" t="s">
        <v>86</v>
      </c>
      <c r="AT381" s="163" t="s">
        <v>77</v>
      </c>
      <c r="AU381" s="163" t="s">
        <v>86</v>
      </c>
      <c r="AY381" s="155" t="s">
        <v>139</v>
      </c>
      <c r="BK381" s="164">
        <f>SUM(BK382:BK383)</f>
        <v>0</v>
      </c>
    </row>
    <row r="382" spans="1:65" s="2" customFormat="1" ht="24.2" customHeight="1">
      <c r="A382" s="34"/>
      <c r="B382" s="135"/>
      <c r="C382" s="167" t="s">
        <v>609</v>
      </c>
      <c r="D382" s="167" t="s">
        <v>142</v>
      </c>
      <c r="E382" s="168" t="s">
        <v>610</v>
      </c>
      <c r="F382" s="169" t="s">
        <v>611</v>
      </c>
      <c r="G382" s="170" t="s">
        <v>275</v>
      </c>
      <c r="H382" s="171">
        <v>149.64400000000001</v>
      </c>
      <c r="I382" s="172"/>
      <c r="J382" s="173">
        <f>ROUND(I382*H382,2)</f>
        <v>0</v>
      </c>
      <c r="K382" s="174"/>
      <c r="L382" s="35"/>
      <c r="M382" s="175" t="s">
        <v>1</v>
      </c>
      <c r="N382" s="176" t="s">
        <v>43</v>
      </c>
      <c r="O382" s="60"/>
      <c r="P382" s="177">
        <f>O382*H382</f>
        <v>0</v>
      </c>
      <c r="Q382" s="177">
        <v>0</v>
      </c>
      <c r="R382" s="177">
        <f>Q382*H382</f>
        <v>0</v>
      </c>
      <c r="S382" s="177">
        <v>0</v>
      </c>
      <c r="T382" s="17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79" t="s">
        <v>161</v>
      </c>
      <c r="AT382" s="179" t="s">
        <v>142</v>
      </c>
      <c r="AU382" s="179" t="s">
        <v>88</v>
      </c>
      <c r="AY382" s="17" t="s">
        <v>139</v>
      </c>
      <c r="BE382" s="100">
        <f>IF(N382="základní",J382,0)</f>
        <v>0</v>
      </c>
      <c r="BF382" s="100">
        <f>IF(N382="snížená",J382,0)</f>
        <v>0</v>
      </c>
      <c r="BG382" s="100">
        <f>IF(N382="zákl. přenesená",J382,0)</f>
        <v>0</v>
      </c>
      <c r="BH382" s="100">
        <f>IF(N382="sníž. přenesená",J382,0)</f>
        <v>0</v>
      </c>
      <c r="BI382" s="100">
        <f>IF(N382="nulová",J382,0)</f>
        <v>0</v>
      </c>
      <c r="BJ382" s="17" t="s">
        <v>86</v>
      </c>
      <c r="BK382" s="100">
        <f>ROUND(I382*H382,2)</f>
        <v>0</v>
      </c>
      <c r="BL382" s="17" t="s">
        <v>161</v>
      </c>
      <c r="BM382" s="179" t="s">
        <v>612</v>
      </c>
    </row>
    <row r="383" spans="1:65" s="2" customFormat="1" ht="19.5">
      <c r="A383" s="34"/>
      <c r="B383" s="35"/>
      <c r="C383" s="34"/>
      <c r="D383" s="180" t="s">
        <v>148</v>
      </c>
      <c r="E383" s="34"/>
      <c r="F383" s="181" t="s">
        <v>613</v>
      </c>
      <c r="G383" s="34"/>
      <c r="H383" s="34"/>
      <c r="I383" s="136"/>
      <c r="J383" s="34"/>
      <c r="K383" s="34"/>
      <c r="L383" s="35"/>
      <c r="M383" s="182"/>
      <c r="N383" s="183"/>
      <c r="O383" s="60"/>
      <c r="P383" s="60"/>
      <c r="Q383" s="60"/>
      <c r="R383" s="60"/>
      <c r="S383" s="60"/>
      <c r="T383" s="61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148</v>
      </c>
      <c r="AU383" s="17" t="s">
        <v>88</v>
      </c>
    </row>
    <row r="384" spans="1:65" s="12" customFormat="1" ht="25.9" customHeight="1">
      <c r="B384" s="154"/>
      <c r="D384" s="155" t="s">
        <v>77</v>
      </c>
      <c r="E384" s="156" t="s">
        <v>272</v>
      </c>
      <c r="F384" s="156" t="s">
        <v>614</v>
      </c>
      <c r="I384" s="157"/>
      <c r="J384" s="158">
        <f>BK384</f>
        <v>0</v>
      </c>
      <c r="L384" s="154"/>
      <c r="M384" s="159"/>
      <c r="N384" s="160"/>
      <c r="O384" s="160"/>
      <c r="P384" s="161">
        <f>P385+P393</f>
        <v>0</v>
      </c>
      <c r="Q384" s="160"/>
      <c r="R384" s="161">
        <f>R385+R393</f>
        <v>1.1389199999999999</v>
      </c>
      <c r="S384" s="160"/>
      <c r="T384" s="162">
        <f>T385+T393</f>
        <v>0</v>
      </c>
      <c r="AR384" s="155" t="s">
        <v>156</v>
      </c>
      <c r="AT384" s="163" t="s">
        <v>77</v>
      </c>
      <c r="AU384" s="163" t="s">
        <v>78</v>
      </c>
      <c r="AY384" s="155" t="s">
        <v>139</v>
      </c>
      <c r="BK384" s="164">
        <f>BK385+BK393</f>
        <v>0</v>
      </c>
    </row>
    <row r="385" spans="1:65" s="12" customFormat="1" ht="22.9" customHeight="1">
      <c r="B385" s="154"/>
      <c r="D385" s="155" t="s">
        <v>77</v>
      </c>
      <c r="E385" s="165" t="s">
        <v>615</v>
      </c>
      <c r="F385" s="165" t="s">
        <v>616</v>
      </c>
      <c r="I385" s="157"/>
      <c r="J385" s="166">
        <f>BK385</f>
        <v>0</v>
      </c>
      <c r="L385" s="154"/>
      <c r="M385" s="159"/>
      <c r="N385" s="160"/>
      <c r="O385" s="160"/>
      <c r="P385" s="161">
        <f>SUM(P386:P392)</f>
        <v>0</v>
      </c>
      <c r="Q385" s="160"/>
      <c r="R385" s="161">
        <f>SUM(R386:R392)</f>
        <v>4.5000000000000005E-3</v>
      </c>
      <c r="S385" s="160"/>
      <c r="T385" s="162">
        <f>SUM(T386:T392)</f>
        <v>0</v>
      </c>
      <c r="AR385" s="155" t="s">
        <v>156</v>
      </c>
      <c r="AT385" s="163" t="s">
        <v>77</v>
      </c>
      <c r="AU385" s="163" t="s">
        <v>86</v>
      </c>
      <c r="AY385" s="155" t="s">
        <v>139</v>
      </c>
      <c r="BK385" s="164">
        <f>SUM(BK386:BK392)</f>
        <v>0</v>
      </c>
    </row>
    <row r="386" spans="1:65" s="2" customFormat="1" ht="24.2" customHeight="1">
      <c r="A386" s="34"/>
      <c r="B386" s="135"/>
      <c r="C386" s="167" t="s">
        <v>617</v>
      </c>
      <c r="D386" s="167" t="s">
        <v>142</v>
      </c>
      <c r="E386" s="168" t="s">
        <v>618</v>
      </c>
      <c r="F386" s="169" t="s">
        <v>619</v>
      </c>
      <c r="G386" s="170" t="s">
        <v>252</v>
      </c>
      <c r="H386" s="171">
        <v>6</v>
      </c>
      <c r="I386" s="172"/>
      <c r="J386" s="173">
        <f>ROUND(I386*H386,2)</f>
        <v>0</v>
      </c>
      <c r="K386" s="174"/>
      <c r="L386" s="35"/>
      <c r="M386" s="175" t="s">
        <v>1</v>
      </c>
      <c r="N386" s="176" t="s">
        <v>43</v>
      </c>
      <c r="O386" s="60"/>
      <c r="P386" s="177">
        <f>O386*H386</f>
        <v>0</v>
      </c>
      <c r="Q386" s="177">
        <v>0</v>
      </c>
      <c r="R386" s="177">
        <f>Q386*H386</f>
        <v>0</v>
      </c>
      <c r="S386" s="177">
        <v>0</v>
      </c>
      <c r="T386" s="17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9" t="s">
        <v>586</v>
      </c>
      <c r="AT386" s="179" t="s">
        <v>142</v>
      </c>
      <c r="AU386" s="179" t="s">
        <v>88</v>
      </c>
      <c r="AY386" s="17" t="s">
        <v>139</v>
      </c>
      <c r="BE386" s="100">
        <f>IF(N386="základní",J386,0)</f>
        <v>0</v>
      </c>
      <c r="BF386" s="100">
        <f>IF(N386="snížená",J386,0)</f>
        <v>0</v>
      </c>
      <c r="BG386" s="100">
        <f>IF(N386="zákl. přenesená",J386,0)</f>
        <v>0</v>
      </c>
      <c r="BH386" s="100">
        <f>IF(N386="sníž. přenesená",J386,0)</f>
        <v>0</v>
      </c>
      <c r="BI386" s="100">
        <f>IF(N386="nulová",J386,0)</f>
        <v>0</v>
      </c>
      <c r="BJ386" s="17" t="s">
        <v>86</v>
      </c>
      <c r="BK386" s="100">
        <f>ROUND(I386*H386,2)</f>
        <v>0</v>
      </c>
      <c r="BL386" s="17" t="s">
        <v>586</v>
      </c>
      <c r="BM386" s="179" t="s">
        <v>620</v>
      </c>
    </row>
    <row r="387" spans="1:65" s="2" customFormat="1" ht="11.25">
      <c r="A387" s="34"/>
      <c r="B387" s="35"/>
      <c r="C387" s="34"/>
      <c r="D387" s="180" t="s">
        <v>148</v>
      </c>
      <c r="E387" s="34"/>
      <c r="F387" s="181" t="s">
        <v>619</v>
      </c>
      <c r="G387" s="34"/>
      <c r="H387" s="34"/>
      <c r="I387" s="136"/>
      <c r="J387" s="34"/>
      <c r="K387" s="34"/>
      <c r="L387" s="35"/>
      <c r="M387" s="182"/>
      <c r="N387" s="183"/>
      <c r="O387" s="60"/>
      <c r="P387" s="60"/>
      <c r="Q387" s="60"/>
      <c r="R387" s="60"/>
      <c r="S387" s="60"/>
      <c r="T387" s="61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148</v>
      </c>
      <c r="AU387" s="17" t="s">
        <v>88</v>
      </c>
    </row>
    <row r="388" spans="1:65" s="13" customFormat="1" ht="11.25">
      <c r="B388" s="184"/>
      <c r="D388" s="180" t="s">
        <v>150</v>
      </c>
      <c r="E388" s="185" t="s">
        <v>1</v>
      </c>
      <c r="F388" s="186" t="s">
        <v>621</v>
      </c>
      <c r="H388" s="187">
        <v>6</v>
      </c>
      <c r="I388" s="188"/>
      <c r="L388" s="184"/>
      <c r="M388" s="189"/>
      <c r="N388" s="190"/>
      <c r="O388" s="190"/>
      <c r="P388" s="190"/>
      <c r="Q388" s="190"/>
      <c r="R388" s="190"/>
      <c r="S388" s="190"/>
      <c r="T388" s="191"/>
      <c r="AT388" s="185" t="s">
        <v>150</v>
      </c>
      <c r="AU388" s="185" t="s">
        <v>88</v>
      </c>
      <c r="AV388" s="13" t="s">
        <v>88</v>
      </c>
      <c r="AW388" s="13" t="s">
        <v>32</v>
      </c>
      <c r="AX388" s="13" t="s">
        <v>86</v>
      </c>
      <c r="AY388" s="185" t="s">
        <v>139</v>
      </c>
    </row>
    <row r="389" spans="1:65" s="2" customFormat="1" ht="16.5" customHeight="1">
      <c r="A389" s="34"/>
      <c r="B389" s="135"/>
      <c r="C389" s="211" t="s">
        <v>622</v>
      </c>
      <c r="D389" s="211" t="s">
        <v>272</v>
      </c>
      <c r="E389" s="212" t="s">
        <v>623</v>
      </c>
      <c r="F389" s="213" t="s">
        <v>624</v>
      </c>
      <c r="G389" s="214" t="s">
        <v>252</v>
      </c>
      <c r="H389" s="215">
        <v>6</v>
      </c>
      <c r="I389" s="216"/>
      <c r="J389" s="217">
        <f>ROUND(I389*H389,2)</f>
        <v>0</v>
      </c>
      <c r="K389" s="218"/>
      <c r="L389" s="219"/>
      <c r="M389" s="220" t="s">
        <v>1</v>
      </c>
      <c r="N389" s="221" t="s">
        <v>43</v>
      </c>
      <c r="O389" s="60"/>
      <c r="P389" s="177">
        <f>O389*H389</f>
        <v>0</v>
      </c>
      <c r="Q389" s="177">
        <v>0</v>
      </c>
      <c r="R389" s="177">
        <f>Q389*H389</f>
        <v>0</v>
      </c>
      <c r="S389" s="177">
        <v>0</v>
      </c>
      <c r="T389" s="17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79" t="s">
        <v>625</v>
      </c>
      <c r="AT389" s="179" t="s">
        <v>272</v>
      </c>
      <c r="AU389" s="179" t="s">
        <v>88</v>
      </c>
      <c r="AY389" s="17" t="s">
        <v>139</v>
      </c>
      <c r="BE389" s="100">
        <f>IF(N389="základní",J389,0)</f>
        <v>0</v>
      </c>
      <c r="BF389" s="100">
        <f>IF(N389="snížená",J389,0)</f>
        <v>0</v>
      </c>
      <c r="BG389" s="100">
        <f>IF(N389="zákl. přenesená",J389,0)</f>
        <v>0</v>
      </c>
      <c r="BH389" s="100">
        <f>IF(N389="sníž. přenesená",J389,0)</f>
        <v>0</v>
      </c>
      <c r="BI389" s="100">
        <f>IF(N389="nulová",J389,0)</f>
        <v>0</v>
      </c>
      <c r="BJ389" s="17" t="s">
        <v>86</v>
      </c>
      <c r="BK389" s="100">
        <f>ROUND(I389*H389,2)</f>
        <v>0</v>
      </c>
      <c r="BL389" s="17" t="s">
        <v>625</v>
      </c>
      <c r="BM389" s="179" t="s">
        <v>626</v>
      </c>
    </row>
    <row r="390" spans="1:65" s="2" customFormat="1" ht="11.25">
      <c r="A390" s="34"/>
      <c r="B390" s="35"/>
      <c r="C390" s="34"/>
      <c r="D390" s="180" t="s">
        <v>148</v>
      </c>
      <c r="E390" s="34"/>
      <c r="F390" s="181" t="s">
        <v>627</v>
      </c>
      <c r="G390" s="34"/>
      <c r="H390" s="34"/>
      <c r="I390" s="136"/>
      <c r="J390" s="34"/>
      <c r="K390" s="34"/>
      <c r="L390" s="35"/>
      <c r="M390" s="182"/>
      <c r="N390" s="183"/>
      <c r="O390" s="60"/>
      <c r="P390" s="60"/>
      <c r="Q390" s="60"/>
      <c r="R390" s="60"/>
      <c r="S390" s="60"/>
      <c r="T390" s="61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148</v>
      </c>
      <c r="AU390" s="17" t="s">
        <v>88</v>
      </c>
    </row>
    <row r="391" spans="1:65" s="2" customFormat="1" ht="33" customHeight="1">
      <c r="A391" s="34"/>
      <c r="B391" s="135"/>
      <c r="C391" s="211" t="s">
        <v>628</v>
      </c>
      <c r="D391" s="211" t="s">
        <v>272</v>
      </c>
      <c r="E391" s="212" t="s">
        <v>629</v>
      </c>
      <c r="F391" s="213" t="s">
        <v>630</v>
      </c>
      <c r="G391" s="214" t="s">
        <v>252</v>
      </c>
      <c r="H391" s="215">
        <v>6</v>
      </c>
      <c r="I391" s="216"/>
      <c r="J391" s="217">
        <f>ROUND(I391*H391,2)</f>
        <v>0</v>
      </c>
      <c r="K391" s="218"/>
      <c r="L391" s="219"/>
      <c r="M391" s="220" t="s">
        <v>1</v>
      </c>
      <c r="N391" s="221" t="s">
        <v>43</v>
      </c>
      <c r="O391" s="60"/>
      <c r="P391" s="177">
        <f>O391*H391</f>
        <v>0</v>
      </c>
      <c r="Q391" s="177">
        <v>7.5000000000000002E-4</v>
      </c>
      <c r="R391" s="177">
        <f>Q391*H391</f>
        <v>4.5000000000000005E-3</v>
      </c>
      <c r="S391" s="177">
        <v>0</v>
      </c>
      <c r="T391" s="17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9" t="s">
        <v>625</v>
      </c>
      <c r="AT391" s="179" t="s">
        <v>272</v>
      </c>
      <c r="AU391" s="179" t="s">
        <v>88</v>
      </c>
      <c r="AY391" s="17" t="s">
        <v>139</v>
      </c>
      <c r="BE391" s="100">
        <f>IF(N391="základní",J391,0)</f>
        <v>0</v>
      </c>
      <c r="BF391" s="100">
        <f>IF(N391="snížená",J391,0)</f>
        <v>0</v>
      </c>
      <c r="BG391" s="100">
        <f>IF(N391="zákl. přenesená",J391,0)</f>
        <v>0</v>
      </c>
      <c r="BH391" s="100">
        <f>IF(N391="sníž. přenesená",J391,0)</f>
        <v>0</v>
      </c>
      <c r="BI391" s="100">
        <f>IF(N391="nulová",J391,0)</f>
        <v>0</v>
      </c>
      <c r="BJ391" s="17" t="s">
        <v>86</v>
      </c>
      <c r="BK391" s="100">
        <f>ROUND(I391*H391,2)</f>
        <v>0</v>
      </c>
      <c r="BL391" s="17" t="s">
        <v>625</v>
      </c>
      <c r="BM391" s="179" t="s">
        <v>631</v>
      </c>
    </row>
    <row r="392" spans="1:65" s="2" customFormat="1" ht="19.5">
      <c r="A392" s="34"/>
      <c r="B392" s="35"/>
      <c r="C392" s="34"/>
      <c r="D392" s="180" t="s">
        <v>148</v>
      </c>
      <c r="E392" s="34"/>
      <c r="F392" s="181" t="s">
        <v>630</v>
      </c>
      <c r="G392" s="34"/>
      <c r="H392" s="34"/>
      <c r="I392" s="136"/>
      <c r="J392" s="34"/>
      <c r="K392" s="34"/>
      <c r="L392" s="35"/>
      <c r="M392" s="182"/>
      <c r="N392" s="183"/>
      <c r="O392" s="60"/>
      <c r="P392" s="60"/>
      <c r="Q392" s="60"/>
      <c r="R392" s="60"/>
      <c r="S392" s="60"/>
      <c r="T392" s="61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148</v>
      </c>
      <c r="AU392" s="17" t="s">
        <v>88</v>
      </c>
    </row>
    <row r="393" spans="1:65" s="12" customFormat="1" ht="22.9" customHeight="1">
      <c r="B393" s="154"/>
      <c r="D393" s="155" t="s">
        <v>77</v>
      </c>
      <c r="E393" s="165" t="s">
        <v>632</v>
      </c>
      <c r="F393" s="165" t="s">
        <v>633</v>
      </c>
      <c r="I393" s="157"/>
      <c r="J393" s="166">
        <f>BK393</f>
        <v>0</v>
      </c>
      <c r="L393" s="154"/>
      <c r="M393" s="159"/>
      <c r="N393" s="160"/>
      <c r="O393" s="160"/>
      <c r="P393" s="161">
        <f>SUM(P394:P410)</f>
        <v>0</v>
      </c>
      <c r="Q393" s="160"/>
      <c r="R393" s="161">
        <f>SUM(R394:R410)</f>
        <v>1.13442</v>
      </c>
      <c r="S393" s="160"/>
      <c r="T393" s="162">
        <f>SUM(T394:T410)</f>
        <v>0</v>
      </c>
      <c r="AR393" s="155" t="s">
        <v>156</v>
      </c>
      <c r="AT393" s="163" t="s">
        <v>77</v>
      </c>
      <c r="AU393" s="163" t="s">
        <v>86</v>
      </c>
      <c r="AY393" s="155" t="s">
        <v>139</v>
      </c>
      <c r="BK393" s="164">
        <f>SUM(BK394:BK410)</f>
        <v>0</v>
      </c>
    </row>
    <row r="394" spans="1:65" s="2" customFormat="1" ht="24.2" customHeight="1">
      <c r="A394" s="34"/>
      <c r="B394" s="135"/>
      <c r="C394" s="167" t="s">
        <v>634</v>
      </c>
      <c r="D394" s="167" t="s">
        <v>142</v>
      </c>
      <c r="E394" s="168" t="s">
        <v>635</v>
      </c>
      <c r="F394" s="169" t="s">
        <v>636</v>
      </c>
      <c r="G394" s="170" t="s">
        <v>252</v>
      </c>
      <c r="H394" s="171">
        <v>6</v>
      </c>
      <c r="I394" s="172"/>
      <c r="J394" s="173">
        <f>ROUND(I394*H394,2)</f>
        <v>0</v>
      </c>
      <c r="K394" s="174"/>
      <c r="L394" s="35"/>
      <c r="M394" s="175" t="s">
        <v>1</v>
      </c>
      <c r="N394" s="176" t="s">
        <v>43</v>
      </c>
      <c r="O394" s="60"/>
      <c r="P394" s="177">
        <f>O394*H394</f>
        <v>0</v>
      </c>
      <c r="Q394" s="177">
        <v>0</v>
      </c>
      <c r="R394" s="177">
        <f>Q394*H394</f>
        <v>0</v>
      </c>
      <c r="S394" s="177">
        <v>0</v>
      </c>
      <c r="T394" s="17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9" t="s">
        <v>586</v>
      </c>
      <c r="AT394" s="179" t="s">
        <v>142</v>
      </c>
      <c r="AU394" s="179" t="s">
        <v>88</v>
      </c>
      <c r="AY394" s="17" t="s">
        <v>139</v>
      </c>
      <c r="BE394" s="100">
        <f>IF(N394="základní",J394,0)</f>
        <v>0</v>
      </c>
      <c r="BF394" s="100">
        <f>IF(N394="snížená",J394,0)</f>
        <v>0</v>
      </c>
      <c r="BG394" s="100">
        <f>IF(N394="zákl. přenesená",J394,0)</f>
        <v>0</v>
      </c>
      <c r="BH394" s="100">
        <f>IF(N394="sníž. přenesená",J394,0)</f>
        <v>0</v>
      </c>
      <c r="BI394" s="100">
        <f>IF(N394="nulová",J394,0)</f>
        <v>0</v>
      </c>
      <c r="BJ394" s="17" t="s">
        <v>86</v>
      </c>
      <c r="BK394" s="100">
        <f>ROUND(I394*H394,2)</f>
        <v>0</v>
      </c>
      <c r="BL394" s="17" t="s">
        <v>586</v>
      </c>
      <c r="BM394" s="179" t="s">
        <v>637</v>
      </c>
    </row>
    <row r="395" spans="1:65" s="2" customFormat="1" ht="39">
      <c r="A395" s="34"/>
      <c r="B395" s="35"/>
      <c r="C395" s="34"/>
      <c r="D395" s="180" t="s">
        <v>148</v>
      </c>
      <c r="E395" s="34"/>
      <c r="F395" s="181" t="s">
        <v>638</v>
      </c>
      <c r="G395" s="34"/>
      <c r="H395" s="34"/>
      <c r="I395" s="136"/>
      <c r="J395" s="34"/>
      <c r="K395" s="34"/>
      <c r="L395" s="35"/>
      <c r="M395" s="182"/>
      <c r="N395" s="183"/>
      <c r="O395" s="60"/>
      <c r="P395" s="60"/>
      <c r="Q395" s="60"/>
      <c r="R395" s="60"/>
      <c r="S395" s="60"/>
      <c r="T395" s="61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148</v>
      </c>
      <c r="AU395" s="17" t="s">
        <v>88</v>
      </c>
    </row>
    <row r="396" spans="1:65" s="13" customFormat="1" ht="11.25">
      <c r="B396" s="184"/>
      <c r="D396" s="180" t="s">
        <v>150</v>
      </c>
      <c r="E396" s="185" t="s">
        <v>1</v>
      </c>
      <c r="F396" s="186" t="s">
        <v>170</v>
      </c>
      <c r="H396" s="187">
        <v>6</v>
      </c>
      <c r="I396" s="188"/>
      <c r="L396" s="184"/>
      <c r="M396" s="189"/>
      <c r="N396" s="190"/>
      <c r="O396" s="190"/>
      <c r="P396" s="190"/>
      <c r="Q396" s="190"/>
      <c r="R396" s="190"/>
      <c r="S396" s="190"/>
      <c r="T396" s="191"/>
      <c r="AT396" s="185" t="s">
        <v>150</v>
      </c>
      <c r="AU396" s="185" t="s">
        <v>88</v>
      </c>
      <c r="AV396" s="13" t="s">
        <v>88</v>
      </c>
      <c r="AW396" s="13" t="s">
        <v>32</v>
      </c>
      <c r="AX396" s="13" t="s">
        <v>86</v>
      </c>
      <c r="AY396" s="185" t="s">
        <v>139</v>
      </c>
    </row>
    <row r="397" spans="1:65" s="2" customFormat="1" ht="24.2" customHeight="1">
      <c r="A397" s="34"/>
      <c r="B397" s="135"/>
      <c r="C397" s="167" t="s">
        <v>639</v>
      </c>
      <c r="D397" s="167" t="s">
        <v>142</v>
      </c>
      <c r="E397" s="168" t="s">
        <v>640</v>
      </c>
      <c r="F397" s="169" t="s">
        <v>641</v>
      </c>
      <c r="G397" s="170" t="s">
        <v>252</v>
      </c>
      <c r="H397" s="171">
        <v>6</v>
      </c>
      <c r="I397" s="172"/>
      <c r="J397" s="173">
        <f>ROUND(I397*H397,2)</f>
        <v>0</v>
      </c>
      <c r="K397" s="174"/>
      <c r="L397" s="35"/>
      <c r="M397" s="175" t="s">
        <v>1</v>
      </c>
      <c r="N397" s="176" t="s">
        <v>43</v>
      </c>
      <c r="O397" s="60"/>
      <c r="P397" s="177">
        <f>O397*H397</f>
        <v>0</v>
      </c>
      <c r="Q397" s="177">
        <v>0</v>
      </c>
      <c r="R397" s="177">
        <f>Q397*H397</f>
        <v>0</v>
      </c>
      <c r="S397" s="177">
        <v>0</v>
      </c>
      <c r="T397" s="17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9" t="s">
        <v>586</v>
      </c>
      <c r="AT397" s="179" t="s">
        <v>142</v>
      </c>
      <c r="AU397" s="179" t="s">
        <v>88</v>
      </c>
      <c r="AY397" s="17" t="s">
        <v>139</v>
      </c>
      <c r="BE397" s="100">
        <f>IF(N397="základní",J397,0)</f>
        <v>0</v>
      </c>
      <c r="BF397" s="100">
        <f>IF(N397="snížená",J397,0)</f>
        <v>0</v>
      </c>
      <c r="BG397" s="100">
        <f>IF(N397="zákl. přenesená",J397,0)</f>
        <v>0</v>
      </c>
      <c r="BH397" s="100">
        <f>IF(N397="sníž. přenesená",J397,0)</f>
        <v>0</v>
      </c>
      <c r="BI397" s="100">
        <f>IF(N397="nulová",J397,0)</f>
        <v>0</v>
      </c>
      <c r="BJ397" s="17" t="s">
        <v>86</v>
      </c>
      <c r="BK397" s="100">
        <f>ROUND(I397*H397,2)</f>
        <v>0</v>
      </c>
      <c r="BL397" s="17" t="s">
        <v>586</v>
      </c>
      <c r="BM397" s="179" t="s">
        <v>642</v>
      </c>
    </row>
    <row r="398" spans="1:65" s="2" customFormat="1" ht="39">
      <c r="A398" s="34"/>
      <c r="B398" s="35"/>
      <c r="C398" s="34"/>
      <c r="D398" s="180" t="s">
        <v>148</v>
      </c>
      <c r="E398" s="34"/>
      <c r="F398" s="181" t="s">
        <v>643</v>
      </c>
      <c r="G398" s="34"/>
      <c r="H398" s="34"/>
      <c r="I398" s="136"/>
      <c r="J398" s="34"/>
      <c r="K398" s="34"/>
      <c r="L398" s="35"/>
      <c r="M398" s="182"/>
      <c r="N398" s="183"/>
      <c r="O398" s="60"/>
      <c r="P398" s="60"/>
      <c r="Q398" s="60"/>
      <c r="R398" s="60"/>
      <c r="S398" s="60"/>
      <c r="T398" s="61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148</v>
      </c>
      <c r="AU398" s="17" t="s">
        <v>88</v>
      </c>
    </row>
    <row r="399" spans="1:65" s="13" customFormat="1" ht="11.25">
      <c r="B399" s="184"/>
      <c r="D399" s="180" t="s">
        <v>150</v>
      </c>
      <c r="E399" s="185" t="s">
        <v>1</v>
      </c>
      <c r="F399" s="186" t="s">
        <v>170</v>
      </c>
      <c r="H399" s="187">
        <v>6</v>
      </c>
      <c r="I399" s="188"/>
      <c r="L399" s="184"/>
      <c r="M399" s="189"/>
      <c r="N399" s="190"/>
      <c r="O399" s="190"/>
      <c r="P399" s="190"/>
      <c r="Q399" s="190"/>
      <c r="R399" s="190"/>
      <c r="S399" s="190"/>
      <c r="T399" s="191"/>
      <c r="AT399" s="185" t="s">
        <v>150</v>
      </c>
      <c r="AU399" s="185" t="s">
        <v>88</v>
      </c>
      <c r="AV399" s="13" t="s">
        <v>88</v>
      </c>
      <c r="AW399" s="13" t="s">
        <v>32</v>
      </c>
      <c r="AX399" s="13" t="s">
        <v>86</v>
      </c>
      <c r="AY399" s="185" t="s">
        <v>139</v>
      </c>
    </row>
    <row r="400" spans="1:65" s="2" customFormat="1" ht="24.2" customHeight="1">
      <c r="A400" s="34"/>
      <c r="B400" s="135"/>
      <c r="C400" s="167" t="s">
        <v>644</v>
      </c>
      <c r="D400" s="167" t="s">
        <v>142</v>
      </c>
      <c r="E400" s="168" t="s">
        <v>645</v>
      </c>
      <c r="F400" s="169" t="s">
        <v>646</v>
      </c>
      <c r="G400" s="170" t="s">
        <v>252</v>
      </c>
      <c r="H400" s="171">
        <v>6</v>
      </c>
      <c r="I400" s="172"/>
      <c r="J400" s="173">
        <f>ROUND(I400*H400,2)</f>
        <v>0</v>
      </c>
      <c r="K400" s="174"/>
      <c r="L400" s="35"/>
      <c r="M400" s="175" t="s">
        <v>1</v>
      </c>
      <c r="N400" s="176" t="s">
        <v>43</v>
      </c>
      <c r="O400" s="60"/>
      <c r="P400" s="177">
        <f>O400*H400</f>
        <v>0</v>
      </c>
      <c r="Q400" s="177">
        <v>0</v>
      </c>
      <c r="R400" s="177">
        <f>Q400*H400</f>
        <v>0</v>
      </c>
      <c r="S400" s="177">
        <v>0</v>
      </c>
      <c r="T400" s="17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9" t="s">
        <v>586</v>
      </c>
      <c r="AT400" s="179" t="s">
        <v>142</v>
      </c>
      <c r="AU400" s="179" t="s">
        <v>88</v>
      </c>
      <c r="AY400" s="17" t="s">
        <v>139</v>
      </c>
      <c r="BE400" s="100">
        <f>IF(N400="základní",J400,0)</f>
        <v>0</v>
      </c>
      <c r="BF400" s="100">
        <f>IF(N400="snížená",J400,0)</f>
        <v>0</v>
      </c>
      <c r="BG400" s="100">
        <f>IF(N400="zákl. přenesená",J400,0)</f>
        <v>0</v>
      </c>
      <c r="BH400" s="100">
        <f>IF(N400="sníž. přenesená",J400,0)</f>
        <v>0</v>
      </c>
      <c r="BI400" s="100">
        <f>IF(N400="nulová",J400,0)</f>
        <v>0</v>
      </c>
      <c r="BJ400" s="17" t="s">
        <v>86</v>
      </c>
      <c r="BK400" s="100">
        <f>ROUND(I400*H400,2)</f>
        <v>0</v>
      </c>
      <c r="BL400" s="17" t="s">
        <v>586</v>
      </c>
      <c r="BM400" s="179" t="s">
        <v>647</v>
      </c>
    </row>
    <row r="401" spans="1:65" s="2" customFormat="1" ht="39">
      <c r="A401" s="34"/>
      <c r="B401" s="35"/>
      <c r="C401" s="34"/>
      <c r="D401" s="180" t="s">
        <v>148</v>
      </c>
      <c r="E401" s="34"/>
      <c r="F401" s="181" t="s">
        <v>648</v>
      </c>
      <c r="G401" s="34"/>
      <c r="H401" s="34"/>
      <c r="I401" s="136"/>
      <c r="J401" s="34"/>
      <c r="K401" s="34"/>
      <c r="L401" s="35"/>
      <c r="M401" s="182"/>
      <c r="N401" s="183"/>
      <c r="O401" s="60"/>
      <c r="P401" s="60"/>
      <c r="Q401" s="60"/>
      <c r="R401" s="60"/>
      <c r="S401" s="60"/>
      <c r="T401" s="61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148</v>
      </c>
      <c r="AU401" s="17" t="s">
        <v>88</v>
      </c>
    </row>
    <row r="402" spans="1:65" s="13" customFormat="1" ht="11.25">
      <c r="B402" s="184"/>
      <c r="D402" s="180" t="s">
        <v>150</v>
      </c>
      <c r="E402" s="185" t="s">
        <v>1</v>
      </c>
      <c r="F402" s="186" t="s">
        <v>170</v>
      </c>
      <c r="H402" s="187">
        <v>6</v>
      </c>
      <c r="I402" s="188"/>
      <c r="L402" s="184"/>
      <c r="M402" s="189"/>
      <c r="N402" s="190"/>
      <c r="O402" s="190"/>
      <c r="P402" s="190"/>
      <c r="Q402" s="190"/>
      <c r="R402" s="190"/>
      <c r="S402" s="190"/>
      <c r="T402" s="191"/>
      <c r="AT402" s="185" t="s">
        <v>150</v>
      </c>
      <c r="AU402" s="185" t="s">
        <v>88</v>
      </c>
      <c r="AV402" s="13" t="s">
        <v>88</v>
      </c>
      <c r="AW402" s="13" t="s">
        <v>32</v>
      </c>
      <c r="AX402" s="13" t="s">
        <v>86</v>
      </c>
      <c r="AY402" s="185" t="s">
        <v>139</v>
      </c>
    </row>
    <row r="403" spans="1:65" s="2" customFormat="1" ht="16.5" customHeight="1">
      <c r="A403" s="34"/>
      <c r="B403" s="135"/>
      <c r="C403" s="211" t="s">
        <v>649</v>
      </c>
      <c r="D403" s="211" t="s">
        <v>272</v>
      </c>
      <c r="E403" s="212" t="s">
        <v>650</v>
      </c>
      <c r="F403" s="213" t="s">
        <v>651</v>
      </c>
      <c r="G403" s="214" t="s">
        <v>275</v>
      </c>
      <c r="H403" s="215">
        <v>1.1339999999999999</v>
      </c>
      <c r="I403" s="216"/>
      <c r="J403" s="217">
        <f>ROUND(I403*H403,2)</f>
        <v>0</v>
      </c>
      <c r="K403" s="218"/>
      <c r="L403" s="219"/>
      <c r="M403" s="220" t="s">
        <v>1</v>
      </c>
      <c r="N403" s="221" t="s">
        <v>43</v>
      </c>
      <c r="O403" s="60"/>
      <c r="P403" s="177">
        <f>O403*H403</f>
        <v>0</v>
      </c>
      <c r="Q403" s="177">
        <v>1</v>
      </c>
      <c r="R403" s="177">
        <f>Q403*H403</f>
        <v>1.1339999999999999</v>
      </c>
      <c r="S403" s="177">
        <v>0</v>
      </c>
      <c r="T403" s="17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9" t="s">
        <v>652</v>
      </c>
      <c r="AT403" s="179" t="s">
        <v>272</v>
      </c>
      <c r="AU403" s="179" t="s">
        <v>88</v>
      </c>
      <c r="AY403" s="17" t="s">
        <v>139</v>
      </c>
      <c r="BE403" s="100">
        <f>IF(N403="základní",J403,0)</f>
        <v>0</v>
      </c>
      <c r="BF403" s="100">
        <f>IF(N403="snížená",J403,0)</f>
        <v>0</v>
      </c>
      <c r="BG403" s="100">
        <f>IF(N403="zákl. přenesená",J403,0)</f>
        <v>0</v>
      </c>
      <c r="BH403" s="100">
        <f>IF(N403="sníž. přenesená",J403,0)</f>
        <v>0</v>
      </c>
      <c r="BI403" s="100">
        <f>IF(N403="nulová",J403,0)</f>
        <v>0</v>
      </c>
      <c r="BJ403" s="17" t="s">
        <v>86</v>
      </c>
      <c r="BK403" s="100">
        <f>ROUND(I403*H403,2)</f>
        <v>0</v>
      </c>
      <c r="BL403" s="17" t="s">
        <v>586</v>
      </c>
      <c r="BM403" s="179" t="s">
        <v>653</v>
      </c>
    </row>
    <row r="404" spans="1:65" s="2" customFormat="1" ht="11.25">
      <c r="A404" s="34"/>
      <c r="B404" s="35"/>
      <c r="C404" s="34"/>
      <c r="D404" s="180" t="s">
        <v>148</v>
      </c>
      <c r="E404" s="34"/>
      <c r="F404" s="181" t="s">
        <v>651</v>
      </c>
      <c r="G404" s="34"/>
      <c r="H404" s="34"/>
      <c r="I404" s="136"/>
      <c r="J404" s="34"/>
      <c r="K404" s="34"/>
      <c r="L404" s="35"/>
      <c r="M404" s="182"/>
      <c r="N404" s="183"/>
      <c r="O404" s="60"/>
      <c r="P404" s="60"/>
      <c r="Q404" s="60"/>
      <c r="R404" s="60"/>
      <c r="S404" s="60"/>
      <c r="T404" s="61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148</v>
      </c>
      <c r="AU404" s="17" t="s">
        <v>88</v>
      </c>
    </row>
    <row r="405" spans="1:65" s="2" customFormat="1" ht="24.2" customHeight="1">
      <c r="A405" s="34"/>
      <c r="B405" s="135"/>
      <c r="C405" s="167" t="s">
        <v>654</v>
      </c>
      <c r="D405" s="167" t="s">
        <v>142</v>
      </c>
      <c r="E405" s="168" t="s">
        <v>655</v>
      </c>
      <c r="F405" s="169" t="s">
        <v>656</v>
      </c>
      <c r="G405" s="170" t="s">
        <v>252</v>
      </c>
      <c r="H405" s="171">
        <v>6</v>
      </c>
      <c r="I405" s="172"/>
      <c r="J405" s="173">
        <f>ROUND(I405*H405,2)</f>
        <v>0</v>
      </c>
      <c r="K405" s="174"/>
      <c r="L405" s="35"/>
      <c r="M405" s="175" t="s">
        <v>1</v>
      </c>
      <c r="N405" s="176" t="s">
        <v>43</v>
      </c>
      <c r="O405" s="60"/>
      <c r="P405" s="177">
        <f>O405*H405</f>
        <v>0</v>
      </c>
      <c r="Q405" s="177">
        <v>0</v>
      </c>
      <c r="R405" s="177">
        <f>Q405*H405</f>
        <v>0</v>
      </c>
      <c r="S405" s="177">
        <v>0</v>
      </c>
      <c r="T405" s="17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9" t="s">
        <v>586</v>
      </c>
      <c r="AT405" s="179" t="s">
        <v>142</v>
      </c>
      <c r="AU405" s="179" t="s">
        <v>88</v>
      </c>
      <c r="AY405" s="17" t="s">
        <v>139</v>
      </c>
      <c r="BE405" s="100">
        <f>IF(N405="základní",J405,0)</f>
        <v>0</v>
      </c>
      <c r="BF405" s="100">
        <f>IF(N405="snížená",J405,0)</f>
        <v>0</v>
      </c>
      <c r="BG405" s="100">
        <f>IF(N405="zákl. přenesená",J405,0)</f>
        <v>0</v>
      </c>
      <c r="BH405" s="100">
        <f>IF(N405="sníž. přenesená",J405,0)</f>
        <v>0</v>
      </c>
      <c r="BI405" s="100">
        <f>IF(N405="nulová",J405,0)</f>
        <v>0</v>
      </c>
      <c r="BJ405" s="17" t="s">
        <v>86</v>
      </c>
      <c r="BK405" s="100">
        <f>ROUND(I405*H405,2)</f>
        <v>0</v>
      </c>
      <c r="BL405" s="17" t="s">
        <v>586</v>
      </c>
      <c r="BM405" s="179" t="s">
        <v>657</v>
      </c>
    </row>
    <row r="406" spans="1:65" s="2" customFormat="1" ht="19.5">
      <c r="A406" s="34"/>
      <c r="B406" s="35"/>
      <c r="C406" s="34"/>
      <c r="D406" s="180" t="s">
        <v>148</v>
      </c>
      <c r="E406" s="34"/>
      <c r="F406" s="181" t="s">
        <v>658</v>
      </c>
      <c r="G406" s="34"/>
      <c r="H406" s="34"/>
      <c r="I406" s="136"/>
      <c r="J406" s="34"/>
      <c r="K406" s="34"/>
      <c r="L406" s="35"/>
      <c r="M406" s="182"/>
      <c r="N406" s="183"/>
      <c r="O406" s="60"/>
      <c r="P406" s="60"/>
      <c r="Q406" s="60"/>
      <c r="R406" s="60"/>
      <c r="S406" s="60"/>
      <c r="T406" s="61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148</v>
      </c>
      <c r="AU406" s="17" t="s">
        <v>88</v>
      </c>
    </row>
    <row r="407" spans="1:65" s="13" customFormat="1" ht="11.25">
      <c r="B407" s="184"/>
      <c r="D407" s="180" t="s">
        <v>150</v>
      </c>
      <c r="E407" s="185" t="s">
        <v>1</v>
      </c>
      <c r="F407" s="186" t="s">
        <v>170</v>
      </c>
      <c r="H407" s="187">
        <v>6</v>
      </c>
      <c r="I407" s="188"/>
      <c r="L407" s="184"/>
      <c r="M407" s="189"/>
      <c r="N407" s="190"/>
      <c r="O407" s="190"/>
      <c r="P407" s="190"/>
      <c r="Q407" s="190"/>
      <c r="R407" s="190"/>
      <c r="S407" s="190"/>
      <c r="T407" s="191"/>
      <c r="AT407" s="185" t="s">
        <v>150</v>
      </c>
      <c r="AU407" s="185" t="s">
        <v>88</v>
      </c>
      <c r="AV407" s="13" t="s">
        <v>88</v>
      </c>
      <c r="AW407" s="13" t="s">
        <v>32</v>
      </c>
      <c r="AX407" s="13" t="s">
        <v>86</v>
      </c>
      <c r="AY407" s="185" t="s">
        <v>139</v>
      </c>
    </row>
    <row r="408" spans="1:65" s="2" customFormat="1" ht="16.5" customHeight="1">
      <c r="A408" s="34"/>
      <c r="B408" s="135"/>
      <c r="C408" s="167" t="s">
        <v>659</v>
      </c>
      <c r="D408" s="167" t="s">
        <v>142</v>
      </c>
      <c r="E408" s="168" t="s">
        <v>660</v>
      </c>
      <c r="F408" s="169" t="s">
        <v>661</v>
      </c>
      <c r="G408" s="170" t="s">
        <v>252</v>
      </c>
      <c r="H408" s="171">
        <v>6</v>
      </c>
      <c r="I408" s="172"/>
      <c r="J408" s="173">
        <f>ROUND(I408*H408,2)</f>
        <v>0</v>
      </c>
      <c r="K408" s="174"/>
      <c r="L408" s="35"/>
      <c r="M408" s="175" t="s">
        <v>1</v>
      </c>
      <c r="N408" s="176" t="s">
        <v>43</v>
      </c>
      <c r="O408" s="60"/>
      <c r="P408" s="177">
        <f>O408*H408</f>
        <v>0</v>
      </c>
      <c r="Q408" s="177">
        <v>6.9999999999999994E-5</v>
      </c>
      <c r="R408" s="177">
        <f>Q408*H408</f>
        <v>4.1999999999999996E-4</v>
      </c>
      <c r="S408" s="177">
        <v>0</v>
      </c>
      <c r="T408" s="17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9" t="s">
        <v>586</v>
      </c>
      <c r="AT408" s="179" t="s">
        <v>142</v>
      </c>
      <c r="AU408" s="179" t="s">
        <v>88</v>
      </c>
      <c r="AY408" s="17" t="s">
        <v>139</v>
      </c>
      <c r="BE408" s="100">
        <f>IF(N408="základní",J408,0)</f>
        <v>0</v>
      </c>
      <c r="BF408" s="100">
        <f>IF(N408="snížená",J408,0)</f>
        <v>0</v>
      </c>
      <c r="BG408" s="100">
        <f>IF(N408="zákl. přenesená",J408,0)</f>
        <v>0</v>
      </c>
      <c r="BH408" s="100">
        <f>IF(N408="sníž. přenesená",J408,0)</f>
        <v>0</v>
      </c>
      <c r="BI408" s="100">
        <f>IF(N408="nulová",J408,0)</f>
        <v>0</v>
      </c>
      <c r="BJ408" s="17" t="s">
        <v>86</v>
      </c>
      <c r="BK408" s="100">
        <f>ROUND(I408*H408,2)</f>
        <v>0</v>
      </c>
      <c r="BL408" s="17" t="s">
        <v>586</v>
      </c>
      <c r="BM408" s="179" t="s">
        <v>662</v>
      </c>
    </row>
    <row r="409" spans="1:65" s="2" customFormat="1" ht="19.5">
      <c r="A409" s="34"/>
      <c r="B409" s="35"/>
      <c r="C409" s="34"/>
      <c r="D409" s="180" t="s">
        <v>148</v>
      </c>
      <c r="E409" s="34"/>
      <c r="F409" s="181" t="s">
        <v>663</v>
      </c>
      <c r="G409" s="34"/>
      <c r="H409" s="34"/>
      <c r="I409" s="136"/>
      <c r="J409" s="34"/>
      <c r="K409" s="34"/>
      <c r="L409" s="35"/>
      <c r="M409" s="182"/>
      <c r="N409" s="183"/>
      <c r="O409" s="60"/>
      <c r="P409" s="60"/>
      <c r="Q409" s="60"/>
      <c r="R409" s="60"/>
      <c r="S409" s="60"/>
      <c r="T409" s="61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148</v>
      </c>
      <c r="AU409" s="17" t="s">
        <v>88</v>
      </c>
    </row>
    <row r="410" spans="1:65" s="13" customFormat="1" ht="11.25">
      <c r="B410" s="184"/>
      <c r="D410" s="180" t="s">
        <v>150</v>
      </c>
      <c r="E410" s="185" t="s">
        <v>1</v>
      </c>
      <c r="F410" s="186" t="s">
        <v>170</v>
      </c>
      <c r="H410" s="187">
        <v>6</v>
      </c>
      <c r="I410" s="188"/>
      <c r="L410" s="184"/>
      <c r="M410" s="192"/>
      <c r="N410" s="193"/>
      <c r="O410" s="193"/>
      <c r="P410" s="193"/>
      <c r="Q410" s="193"/>
      <c r="R410" s="193"/>
      <c r="S410" s="193"/>
      <c r="T410" s="194"/>
      <c r="AT410" s="185" t="s">
        <v>150</v>
      </c>
      <c r="AU410" s="185" t="s">
        <v>88</v>
      </c>
      <c r="AV410" s="13" t="s">
        <v>88</v>
      </c>
      <c r="AW410" s="13" t="s">
        <v>32</v>
      </c>
      <c r="AX410" s="13" t="s">
        <v>86</v>
      </c>
      <c r="AY410" s="185" t="s">
        <v>139</v>
      </c>
    </row>
    <row r="411" spans="1:65" s="2" customFormat="1" ht="6.95" customHeight="1">
      <c r="A411" s="34"/>
      <c r="B411" s="49"/>
      <c r="C411" s="50"/>
      <c r="D411" s="50"/>
      <c r="E411" s="50"/>
      <c r="F411" s="50"/>
      <c r="G411" s="50"/>
      <c r="H411" s="50"/>
      <c r="I411" s="50"/>
      <c r="J411" s="50"/>
      <c r="K411" s="50"/>
      <c r="L411" s="35"/>
      <c r="M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</row>
  </sheetData>
  <autoFilter ref="C136:K410"/>
  <mergeCells count="14">
    <mergeCell ref="D115:F115"/>
    <mergeCell ref="E127:H127"/>
    <mergeCell ref="E129:H129"/>
    <mergeCell ref="L2:V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664</v>
      </c>
      <c r="H4" s="20"/>
    </row>
    <row r="5" spans="1:8" s="1" customFormat="1" ht="12" customHeight="1">
      <c r="B5" s="20"/>
      <c r="C5" s="24" t="s">
        <v>13</v>
      </c>
      <c r="D5" s="263" t="s">
        <v>14</v>
      </c>
      <c r="E5" s="259"/>
      <c r="F5" s="259"/>
      <c r="H5" s="20"/>
    </row>
    <row r="6" spans="1:8" s="1" customFormat="1" ht="36.950000000000003" customHeight="1">
      <c r="B6" s="20"/>
      <c r="C6" s="26" t="s">
        <v>16</v>
      </c>
      <c r="D6" s="260" t="s">
        <v>17</v>
      </c>
      <c r="E6" s="259"/>
      <c r="F6" s="259"/>
      <c r="H6" s="20"/>
    </row>
    <row r="7" spans="1:8" s="1" customFormat="1" ht="16.5" customHeight="1">
      <c r="B7" s="20"/>
      <c r="C7" s="27" t="s">
        <v>22</v>
      </c>
      <c r="D7" s="57" t="str">
        <f>'Rekapitulace stavby'!AN8</f>
        <v>15. 3. 2022</v>
      </c>
      <c r="H7" s="20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43"/>
      <c r="B9" s="144"/>
      <c r="C9" s="145" t="s">
        <v>59</v>
      </c>
      <c r="D9" s="146" t="s">
        <v>60</v>
      </c>
      <c r="E9" s="146" t="s">
        <v>126</v>
      </c>
      <c r="F9" s="147" t="s">
        <v>665</v>
      </c>
      <c r="G9" s="143"/>
      <c r="H9" s="144"/>
    </row>
    <row r="10" spans="1:8" s="2" customFormat="1" ht="26.45" customHeight="1">
      <c r="A10" s="34"/>
      <c r="B10" s="35"/>
      <c r="C10" s="223" t="s">
        <v>666</v>
      </c>
      <c r="D10" s="223" t="s">
        <v>90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224" t="s">
        <v>667</v>
      </c>
      <c r="D11" s="225" t="s">
        <v>667</v>
      </c>
      <c r="E11" s="226" t="s">
        <v>1</v>
      </c>
      <c r="F11" s="227">
        <v>234.84</v>
      </c>
      <c r="G11" s="34"/>
      <c r="H11" s="35"/>
    </row>
    <row r="12" spans="1:8" s="2" customFormat="1" ht="16.899999999999999" customHeight="1">
      <c r="A12" s="34"/>
      <c r="B12" s="35"/>
      <c r="C12" s="224" t="s">
        <v>668</v>
      </c>
      <c r="D12" s="225" t="s">
        <v>668</v>
      </c>
      <c r="E12" s="226" t="s">
        <v>1</v>
      </c>
      <c r="F12" s="227">
        <v>228</v>
      </c>
      <c r="G12" s="34"/>
      <c r="H12" s="35"/>
    </row>
    <row r="13" spans="1:8" s="2" customFormat="1" ht="16.899999999999999" customHeight="1">
      <c r="A13" s="34"/>
      <c r="B13" s="35"/>
      <c r="C13" s="224" t="s">
        <v>669</v>
      </c>
      <c r="D13" s="225" t="s">
        <v>669</v>
      </c>
      <c r="E13" s="226" t="s">
        <v>1</v>
      </c>
      <c r="F13" s="227">
        <v>1</v>
      </c>
      <c r="G13" s="34"/>
      <c r="H13" s="35"/>
    </row>
    <row r="14" spans="1:8" s="2" customFormat="1" ht="16.899999999999999" customHeight="1">
      <c r="A14" s="34"/>
      <c r="B14" s="35"/>
      <c r="C14" s="228" t="s">
        <v>669</v>
      </c>
      <c r="D14" s="228" t="s">
        <v>670</v>
      </c>
      <c r="E14" s="17" t="s">
        <v>1</v>
      </c>
      <c r="F14" s="229">
        <v>1</v>
      </c>
      <c r="G14" s="34"/>
      <c r="H14" s="35"/>
    </row>
    <row r="15" spans="1:8" s="2" customFormat="1" ht="16.899999999999999" customHeight="1">
      <c r="A15" s="34"/>
      <c r="B15" s="35"/>
      <c r="C15" s="224" t="s">
        <v>671</v>
      </c>
      <c r="D15" s="225" t="s">
        <v>672</v>
      </c>
      <c r="E15" s="226" t="s">
        <v>1</v>
      </c>
      <c r="F15" s="227">
        <v>420</v>
      </c>
      <c r="G15" s="34"/>
      <c r="H15" s="35"/>
    </row>
    <row r="16" spans="1:8" s="2" customFormat="1" ht="16.899999999999999" customHeight="1">
      <c r="A16" s="34"/>
      <c r="B16" s="35"/>
      <c r="C16" s="228" t="s">
        <v>671</v>
      </c>
      <c r="D16" s="228" t="s">
        <v>673</v>
      </c>
      <c r="E16" s="17" t="s">
        <v>1</v>
      </c>
      <c r="F16" s="229">
        <v>420</v>
      </c>
      <c r="G16" s="34"/>
      <c r="H16" s="35"/>
    </row>
    <row r="17" spans="1:8" s="2" customFormat="1" ht="16.899999999999999" customHeight="1">
      <c r="A17" s="34"/>
      <c r="B17" s="35"/>
      <c r="C17" s="224" t="s">
        <v>209</v>
      </c>
      <c r="D17" s="225" t="s">
        <v>1</v>
      </c>
      <c r="E17" s="226" t="s">
        <v>1</v>
      </c>
      <c r="F17" s="227">
        <v>422.8</v>
      </c>
      <c r="G17" s="34"/>
      <c r="H17" s="35"/>
    </row>
    <row r="18" spans="1:8" s="2" customFormat="1" ht="16.899999999999999" customHeight="1">
      <c r="A18" s="34"/>
      <c r="B18" s="35"/>
      <c r="C18" s="228" t="s">
        <v>209</v>
      </c>
      <c r="D18" s="228" t="s">
        <v>249</v>
      </c>
      <c r="E18" s="17" t="s">
        <v>1</v>
      </c>
      <c r="F18" s="229">
        <v>422.8</v>
      </c>
      <c r="G18" s="34"/>
      <c r="H18" s="35"/>
    </row>
    <row r="19" spans="1:8" s="2" customFormat="1" ht="16.899999999999999" customHeight="1">
      <c r="A19" s="34"/>
      <c r="B19" s="35"/>
      <c r="C19" s="230" t="s">
        <v>674</v>
      </c>
      <c r="D19" s="34"/>
      <c r="E19" s="34"/>
      <c r="F19" s="34"/>
      <c r="G19" s="34"/>
      <c r="H19" s="35"/>
    </row>
    <row r="20" spans="1:8" s="2" customFormat="1" ht="16.899999999999999" customHeight="1">
      <c r="A20" s="34"/>
      <c r="B20" s="35"/>
      <c r="C20" s="228" t="s">
        <v>245</v>
      </c>
      <c r="D20" s="228" t="s">
        <v>246</v>
      </c>
      <c r="E20" s="17" t="s">
        <v>229</v>
      </c>
      <c r="F20" s="229">
        <v>422.8</v>
      </c>
      <c r="G20" s="34"/>
      <c r="H20" s="35"/>
    </row>
    <row r="21" spans="1:8" s="2" customFormat="1" ht="16.899999999999999" customHeight="1">
      <c r="A21" s="34"/>
      <c r="B21" s="35"/>
      <c r="C21" s="228" t="s">
        <v>561</v>
      </c>
      <c r="D21" s="228" t="s">
        <v>562</v>
      </c>
      <c r="E21" s="17" t="s">
        <v>275</v>
      </c>
      <c r="F21" s="229">
        <v>155.16399999999999</v>
      </c>
      <c r="G21" s="34"/>
      <c r="H21" s="35"/>
    </row>
    <row r="22" spans="1:8" s="2" customFormat="1" ht="22.5">
      <c r="A22" s="34"/>
      <c r="B22" s="35"/>
      <c r="C22" s="228" t="s">
        <v>598</v>
      </c>
      <c r="D22" s="228" t="s">
        <v>599</v>
      </c>
      <c r="E22" s="17" t="s">
        <v>275</v>
      </c>
      <c r="F22" s="229">
        <v>60.764000000000003</v>
      </c>
      <c r="G22" s="34"/>
      <c r="H22" s="35"/>
    </row>
    <row r="23" spans="1:8" s="2" customFormat="1" ht="16.899999999999999" customHeight="1">
      <c r="A23" s="34"/>
      <c r="B23" s="35"/>
      <c r="C23" s="224" t="s">
        <v>200</v>
      </c>
      <c r="D23" s="225" t="s">
        <v>1</v>
      </c>
      <c r="E23" s="226" t="s">
        <v>1</v>
      </c>
      <c r="F23" s="227">
        <v>22.896000000000001</v>
      </c>
      <c r="G23" s="34"/>
      <c r="H23" s="35"/>
    </row>
    <row r="24" spans="1:8" s="2" customFormat="1" ht="16.899999999999999" customHeight="1">
      <c r="A24" s="34"/>
      <c r="B24" s="35"/>
      <c r="C24" s="228" t="s">
        <v>1</v>
      </c>
      <c r="D24" s="228" t="s">
        <v>579</v>
      </c>
      <c r="E24" s="17" t="s">
        <v>1</v>
      </c>
      <c r="F24" s="229">
        <v>5.04</v>
      </c>
      <c r="G24" s="34"/>
      <c r="H24" s="35"/>
    </row>
    <row r="25" spans="1:8" s="2" customFormat="1" ht="16.899999999999999" customHeight="1">
      <c r="A25" s="34"/>
      <c r="B25" s="35"/>
      <c r="C25" s="228" t="s">
        <v>1</v>
      </c>
      <c r="D25" s="228" t="s">
        <v>580</v>
      </c>
      <c r="E25" s="17" t="s">
        <v>1</v>
      </c>
      <c r="F25" s="229">
        <v>17.856000000000002</v>
      </c>
      <c r="G25" s="34"/>
      <c r="H25" s="35"/>
    </row>
    <row r="26" spans="1:8" s="2" customFormat="1" ht="16.899999999999999" customHeight="1">
      <c r="A26" s="34"/>
      <c r="B26" s="35"/>
      <c r="C26" s="228" t="s">
        <v>200</v>
      </c>
      <c r="D26" s="228" t="s">
        <v>239</v>
      </c>
      <c r="E26" s="17" t="s">
        <v>1</v>
      </c>
      <c r="F26" s="229">
        <v>22.896000000000001</v>
      </c>
      <c r="G26" s="34"/>
      <c r="H26" s="35"/>
    </row>
    <row r="27" spans="1:8" s="2" customFormat="1" ht="16.899999999999999" customHeight="1">
      <c r="A27" s="34"/>
      <c r="B27" s="35"/>
      <c r="C27" s="230" t="s">
        <v>674</v>
      </c>
      <c r="D27" s="34"/>
      <c r="E27" s="34"/>
      <c r="F27" s="34"/>
      <c r="G27" s="34"/>
      <c r="H27" s="35"/>
    </row>
    <row r="28" spans="1:8" s="2" customFormat="1" ht="16.899999999999999" customHeight="1">
      <c r="A28" s="34"/>
      <c r="B28" s="35"/>
      <c r="C28" s="228" t="s">
        <v>575</v>
      </c>
      <c r="D28" s="228" t="s">
        <v>576</v>
      </c>
      <c r="E28" s="17" t="s">
        <v>275</v>
      </c>
      <c r="F28" s="229">
        <v>22.896000000000001</v>
      </c>
      <c r="G28" s="34"/>
      <c r="H28" s="35"/>
    </row>
    <row r="29" spans="1:8" s="2" customFormat="1" ht="16.899999999999999" customHeight="1">
      <c r="A29" s="34"/>
      <c r="B29" s="35"/>
      <c r="C29" s="228" t="s">
        <v>582</v>
      </c>
      <c r="D29" s="228" t="s">
        <v>583</v>
      </c>
      <c r="E29" s="17" t="s">
        <v>275</v>
      </c>
      <c r="F29" s="229">
        <v>206.06399999999999</v>
      </c>
      <c r="G29" s="34"/>
      <c r="H29" s="35"/>
    </row>
    <row r="30" spans="1:8" s="2" customFormat="1" ht="16.899999999999999" customHeight="1">
      <c r="A30" s="34"/>
      <c r="B30" s="35"/>
      <c r="C30" s="228" t="s">
        <v>587</v>
      </c>
      <c r="D30" s="228" t="s">
        <v>588</v>
      </c>
      <c r="E30" s="17" t="s">
        <v>275</v>
      </c>
      <c r="F30" s="229">
        <v>178.06</v>
      </c>
      <c r="G30" s="34"/>
      <c r="H30" s="35"/>
    </row>
    <row r="31" spans="1:8" s="2" customFormat="1" ht="16.899999999999999" customHeight="1">
      <c r="A31" s="34"/>
      <c r="B31" s="35"/>
      <c r="C31" s="224" t="s">
        <v>196</v>
      </c>
      <c r="D31" s="225" t="s">
        <v>196</v>
      </c>
      <c r="E31" s="226" t="s">
        <v>1</v>
      </c>
      <c r="F31" s="227">
        <v>29.324999999999999</v>
      </c>
      <c r="G31" s="34"/>
      <c r="H31" s="35"/>
    </row>
    <row r="32" spans="1:8" s="2" customFormat="1" ht="16.899999999999999" customHeight="1">
      <c r="A32" s="34"/>
      <c r="B32" s="35"/>
      <c r="C32" s="228" t="s">
        <v>1</v>
      </c>
      <c r="D32" s="228" t="s">
        <v>261</v>
      </c>
      <c r="E32" s="17" t="s">
        <v>1</v>
      </c>
      <c r="F32" s="229">
        <v>25.2</v>
      </c>
      <c r="G32" s="34"/>
      <c r="H32" s="35"/>
    </row>
    <row r="33" spans="1:8" s="2" customFormat="1" ht="16.899999999999999" customHeight="1">
      <c r="A33" s="34"/>
      <c r="B33" s="35"/>
      <c r="C33" s="228" t="s">
        <v>1</v>
      </c>
      <c r="D33" s="228" t="s">
        <v>262</v>
      </c>
      <c r="E33" s="17" t="s">
        <v>1</v>
      </c>
      <c r="F33" s="229">
        <v>4.125</v>
      </c>
      <c r="G33" s="34"/>
      <c r="H33" s="35"/>
    </row>
    <row r="34" spans="1:8" s="2" customFormat="1" ht="16.899999999999999" customHeight="1">
      <c r="A34" s="34"/>
      <c r="B34" s="35"/>
      <c r="C34" s="228" t="s">
        <v>196</v>
      </c>
      <c r="D34" s="228" t="s">
        <v>239</v>
      </c>
      <c r="E34" s="17" t="s">
        <v>1</v>
      </c>
      <c r="F34" s="229">
        <v>29.324999999999999</v>
      </c>
      <c r="G34" s="34"/>
      <c r="H34" s="35"/>
    </row>
    <row r="35" spans="1:8" s="2" customFormat="1" ht="16.899999999999999" customHeight="1">
      <c r="A35" s="34"/>
      <c r="B35" s="35"/>
      <c r="C35" s="230" t="s">
        <v>674</v>
      </c>
      <c r="D35" s="34"/>
      <c r="E35" s="34"/>
      <c r="F35" s="34"/>
      <c r="G35" s="34"/>
      <c r="H35" s="35"/>
    </row>
    <row r="36" spans="1:8" s="2" customFormat="1" ht="22.5">
      <c r="A36" s="34"/>
      <c r="B36" s="35"/>
      <c r="C36" s="228" t="s">
        <v>256</v>
      </c>
      <c r="D36" s="228" t="s">
        <v>257</v>
      </c>
      <c r="E36" s="17" t="s">
        <v>258</v>
      </c>
      <c r="F36" s="229">
        <v>29.324999999999999</v>
      </c>
      <c r="G36" s="34"/>
      <c r="H36" s="35"/>
    </row>
    <row r="37" spans="1:8" s="2" customFormat="1" ht="22.5">
      <c r="A37" s="34"/>
      <c r="B37" s="35"/>
      <c r="C37" s="228" t="s">
        <v>263</v>
      </c>
      <c r="D37" s="228" t="s">
        <v>264</v>
      </c>
      <c r="E37" s="17" t="s">
        <v>258</v>
      </c>
      <c r="F37" s="229">
        <v>29.324999999999999</v>
      </c>
      <c r="G37" s="34"/>
      <c r="H37" s="35"/>
    </row>
    <row r="38" spans="1:8" s="2" customFormat="1" ht="16.899999999999999" customHeight="1">
      <c r="A38" s="34"/>
      <c r="B38" s="35"/>
      <c r="C38" s="224" t="s">
        <v>211</v>
      </c>
      <c r="D38" s="225" t="s">
        <v>1</v>
      </c>
      <c r="E38" s="226" t="s">
        <v>1</v>
      </c>
      <c r="F38" s="227">
        <v>124</v>
      </c>
      <c r="G38" s="34"/>
      <c r="H38" s="35"/>
    </row>
    <row r="39" spans="1:8" s="2" customFormat="1" ht="16.899999999999999" customHeight="1">
      <c r="A39" s="34"/>
      <c r="B39" s="35"/>
      <c r="C39" s="228" t="s">
        <v>211</v>
      </c>
      <c r="D39" s="228" t="s">
        <v>232</v>
      </c>
      <c r="E39" s="17" t="s">
        <v>1</v>
      </c>
      <c r="F39" s="229">
        <v>124</v>
      </c>
      <c r="G39" s="34"/>
      <c r="H39" s="35"/>
    </row>
    <row r="40" spans="1:8" s="2" customFormat="1" ht="16.899999999999999" customHeight="1">
      <c r="A40" s="34"/>
      <c r="B40" s="35"/>
      <c r="C40" s="230" t="s">
        <v>674</v>
      </c>
      <c r="D40" s="34"/>
      <c r="E40" s="34"/>
      <c r="F40" s="34"/>
      <c r="G40" s="34"/>
      <c r="H40" s="35"/>
    </row>
    <row r="41" spans="1:8" s="2" customFormat="1" ht="16.899999999999999" customHeight="1">
      <c r="A41" s="34"/>
      <c r="B41" s="35"/>
      <c r="C41" s="228" t="s">
        <v>227</v>
      </c>
      <c r="D41" s="228" t="s">
        <v>228</v>
      </c>
      <c r="E41" s="17" t="s">
        <v>229</v>
      </c>
      <c r="F41" s="229">
        <v>124</v>
      </c>
      <c r="G41" s="34"/>
      <c r="H41" s="35"/>
    </row>
    <row r="42" spans="1:8" s="2" customFormat="1" ht="16.899999999999999" customHeight="1">
      <c r="A42" s="34"/>
      <c r="B42" s="35"/>
      <c r="C42" s="228" t="s">
        <v>575</v>
      </c>
      <c r="D42" s="228" t="s">
        <v>576</v>
      </c>
      <c r="E42" s="17" t="s">
        <v>275</v>
      </c>
      <c r="F42" s="229">
        <v>22.896000000000001</v>
      </c>
      <c r="G42" s="34"/>
      <c r="H42" s="35"/>
    </row>
    <row r="43" spans="1:8" s="2" customFormat="1" ht="22.5">
      <c r="A43" s="34"/>
      <c r="B43" s="35"/>
      <c r="C43" s="228" t="s">
        <v>593</v>
      </c>
      <c r="D43" s="228" t="s">
        <v>594</v>
      </c>
      <c r="E43" s="17" t="s">
        <v>275</v>
      </c>
      <c r="F43" s="229">
        <v>22.896000000000001</v>
      </c>
      <c r="G43" s="34"/>
      <c r="H43" s="35"/>
    </row>
    <row r="44" spans="1:8" s="2" customFormat="1" ht="16.899999999999999" customHeight="1">
      <c r="A44" s="34"/>
      <c r="B44" s="35"/>
      <c r="C44" s="224" t="s">
        <v>675</v>
      </c>
      <c r="D44" s="225" t="s">
        <v>1</v>
      </c>
      <c r="E44" s="226" t="s">
        <v>1</v>
      </c>
      <c r="F44" s="227">
        <v>122.1</v>
      </c>
      <c r="G44" s="34"/>
      <c r="H44" s="35"/>
    </row>
    <row r="45" spans="1:8" s="2" customFormat="1" ht="16.899999999999999" customHeight="1">
      <c r="A45" s="34"/>
      <c r="B45" s="35"/>
      <c r="C45" s="228" t="s">
        <v>675</v>
      </c>
      <c r="D45" s="228" t="s">
        <v>676</v>
      </c>
      <c r="E45" s="17" t="s">
        <v>1</v>
      </c>
      <c r="F45" s="229">
        <v>122.1</v>
      </c>
      <c r="G45" s="34"/>
      <c r="H45" s="35"/>
    </row>
    <row r="46" spans="1:8" s="2" customFormat="1" ht="16.899999999999999" customHeight="1">
      <c r="A46" s="34"/>
      <c r="B46" s="35"/>
      <c r="C46" s="224" t="s">
        <v>206</v>
      </c>
      <c r="D46" s="225" t="s">
        <v>1</v>
      </c>
      <c r="E46" s="226" t="s">
        <v>1</v>
      </c>
      <c r="F46" s="227">
        <v>64.8</v>
      </c>
      <c r="G46" s="34"/>
      <c r="H46" s="35"/>
    </row>
    <row r="47" spans="1:8" s="2" customFormat="1" ht="16.899999999999999" customHeight="1">
      <c r="A47" s="34"/>
      <c r="B47" s="35"/>
      <c r="C47" s="228" t="s">
        <v>206</v>
      </c>
      <c r="D47" s="228" t="s">
        <v>244</v>
      </c>
      <c r="E47" s="17" t="s">
        <v>1</v>
      </c>
      <c r="F47" s="229">
        <v>64.8</v>
      </c>
      <c r="G47" s="34"/>
      <c r="H47" s="35"/>
    </row>
    <row r="48" spans="1:8" s="2" customFormat="1" ht="16.899999999999999" customHeight="1">
      <c r="A48" s="34"/>
      <c r="B48" s="35"/>
      <c r="C48" s="230" t="s">
        <v>674</v>
      </c>
      <c r="D48" s="34"/>
      <c r="E48" s="34"/>
      <c r="F48" s="34"/>
      <c r="G48" s="34"/>
      <c r="H48" s="35"/>
    </row>
    <row r="49" spans="1:8" s="2" customFormat="1" ht="16.899999999999999" customHeight="1">
      <c r="A49" s="34"/>
      <c r="B49" s="35"/>
      <c r="C49" s="228" t="s">
        <v>240</v>
      </c>
      <c r="D49" s="228" t="s">
        <v>241</v>
      </c>
      <c r="E49" s="17" t="s">
        <v>229</v>
      </c>
      <c r="F49" s="229">
        <v>64.8</v>
      </c>
      <c r="G49" s="34"/>
      <c r="H49" s="35"/>
    </row>
    <row r="50" spans="1:8" s="2" customFormat="1" ht="16.899999999999999" customHeight="1">
      <c r="A50" s="34"/>
      <c r="B50" s="35"/>
      <c r="C50" s="228" t="s">
        <v>561</v>
      </c>
      <c r="D50" s="228" t="s">
        <v>562</v>
      </c>
      <c r="E50" s="17" t="s">
        <v>275</v>
      </c>
      <c r="F50" s="229">
        <v>155.16399999999999</v>
      </c>
      <c r="G50" s="34"/>
      <c r="H50" s="35"/>
    </row>
    <row r="51" spans="1:8" s="2" customFormat="1" ht="22.5">
      <c r="A51" s="34"/>
      <c r="B51" s="35"/>
      <c r="C51" s="228" t="s">
        <v>598</v>
      </c>
      <c r="D51" s="228" t="s">
        <v>599</v>
      </c>
      <c r="E51" s="17" t="s">
        <v>275</v>
      </c>
      <c r="F51" s="229">
        <v>60.764000000000003</v>
      </c>
      <c r="G51" s="34"/>
      <c r="H51" s="35"/>
    </row>
    <row r="52" spans="1:8" s="2" customFormat="1" ht="16.899999999999999" customHeight="1">
      <c r="A52" s="34"/>
      <c r="B52" s="35"/>
      <c r="C52" s="224" t="s">
        <v>202</v>
      </c>
      <c r="D52" s="225" t="s">
        <v>1</v>
      </c>
      <c r="E52" s="226" t="s">
        <v>1</v>
      </c>
      <c r="F52" s="227">
        <v>188.8</v>
      </c>
      <c r="G52" s="34"/>
      <c r="H52" s="35"/>
    </row>
    <row r="53" spans="1:8" s="2" customFormat="1" ht="16.899999999999999" customHeight="1">
      <c r="A53" s="34"/>
      <c r="B53" s="35"/>
      <c r="C53" s="228" t="s">
        <v>1</v>
      </c>
      <c r="D53" s="228" t="s">
        <v>237</v>
      </c>
      <c r="E53" s="17" t="s">
        <v>1</v>
      </c>
      <c r="F53" s="229">
        <v>124</v>
      </c>
      <c r="G53" s="34"/>
      <c r="H53" s="35"/>
    </row>
    <row r="54" spans="1:8" s="2" customFormat="1" ht="16.899999999999999" customHeight="1">
      <c r="A54" s="34"/>
      <c r="B54" s="35"/>
      <c r="C54" s="228" t="s">
        <v>1</v>
      </c>
      <c r="D54" s="228" t="s">
        <v>238</v>
      </c>
      <c r="E54" s="17" t="s">
        <v>1</v>
      </c>
      <c r="F54" s="229">
        <v>64.8</v>
      </c>
      <c r="G54" s="34"/>
      <c r="H54" s="35"/>
    </row>
    <row r="55" spans="1:8" s="2" customFormat="1" ht="16.899999999999999" customHeight="1">
      <c r="A55" s="34"/>
      <c r="B55" s="35"/>
      <c r="C55" s="228" t="s">
        <v>202</v>
      </c>
      <c r="D55" s="228" t="s">
        <v>239</v>
      </c>
      <c r="E55" s="17" t="s">
        <v>1</v>
      </c>
      <c r="F55" s="229">
        <v>188.8</v>
      </c>
      <c r="G55" s="34"/>
      <c r="H55" s="35"/>
    </row>
    <row r="56" spans="1:8" s="2" customFormat="1" ht="16.899999999999999" customHeight="1">
      <c r="A56" s="34"/>
      <c r="B56" s="35"/>
      <c r="C56" s="230" t="s">
        <v>674</v>
      </c>
      <c r="D56" s="34"/>
      <c r="E56" s="34"/>
      <c r="F56" s="34"/>
      <c r="G56" s="34"/>
      <c r="H56" s="35"/>
    </row>
    <row r="57" spans="1:8" s="2" customFormat="1" ht="16.899999999999999" customHeight="1">
      <c r="A57" s="34"/>
      <c r="B57" s="35"/>
      <c r="C57" s="228" t="s">
        <v>233</v>
      </c>
      <c r="D57" s="228" t="s">
        <v>234</v>
      </c>
      <c r="E57" s="17" t="s">
        <v>229</v>
      </c>
      <c r="F57" s="229">
        <v>188.8</v>
      </c>
      <c r="G57" s="34"/>
      <c r="H57" s="35"/>
    </row>
    <row r="58" spans="1:8" s="2" customFormat="1" ht="16.899999999999999" customHeight="1">
      <c r="A58" s="34"/>
      <c r="B58" s="35"/>
      <c r="C58" s="228" t="s">
        <v>561</v>
      </c>
      <c r="D58" s="228" t="s">
        <v>562</v>
      </c>
      <c r="E58" s="17" t="s">
        <v>275</v>
      </c>
      <c r="F58" s="229">
        <v>155.16399999999999</v>
      </c>
      <c r="G58" s="34"/>
      <c r="H58" s="35"/>
    </row>
    <row r="59" spans="1:8" s="2" customFormat="1" ht="16.899999999999999" customHeight="1">
      <c r="A59" s="34"/>
      <c r="B59" s="35"/>
      <c r="C59" s="228" t="s">
        <v>603</v>
      </c>
      <c r="D59" s="228" t="s">
        <v>604</v>
      </c>
      <c r="E59" s="17" t="s">
        <v>275</v>
      </c>
      <c r="F59" s="229">
        <v>94.4</v>
      </c>
      <c r="G59" s="34"/>
      <c r="H59" s="35"/>
    </row>
    <row r="60" spans="1:8" s="2" customFormat="1" ht="16.899999999999999" customHeight="1">
      <c r="A60" s="34"/>
      <c r="B60" s="35"/>
      <c r="C60" s="224" t="s">
        <v>677</v>
      </c>
      <c r="D60" s="225" t="s">
        <v>678</v>
      </c>
      <c r="E60" s="226" t="s">
        <v>1</v>
      </c>
      <c r="F60" s="227">
        <v>7.75</v>
      </c>
      <c r="G60" s="34"/>
      <c r="H60" s="35"/>
    </row>
    <row r="61" spans="1:8" s="2" customFormat="1" ht="16.899999999999999" customHeight="1">
      <c r="A61" s="34"/>
      <c r="B61" s="35"/>
      <c r="C61" s="224" t="s">
        <v>679</v>
      </c>
      <c r="D61" s="225" t="s">
        <v>680</v>
      </c>
      <c r="E61" s="226" t="s">
        <v>1</v>
      </c>
      <c r="F61" s="227">
        <v>5.52</v>
      </c>
      <c r="G61" s="34"/>
      <c r="H61" s="35"/>
    </row>
    <row r="62" spans="1:8" s="2" customFormat="1" ht="16.899999999999999" customHeight="1">
      <c r="A62" s="34"/>
      <c r="B62" s="35"/>
      <c r="C62" s="224" t="s">
        <v>193</v>
      </c>
      <c r="D62" s="225" t="s">
        <v>194</v>
      </c>
      <c r="E62" s="226" t="s">
        <v>1</v>
      </c>
      <c r="F62" s="227">
        <v>56</v>
      </c>
      <c r="G62" s="34"/>
      <c r="H62" s="35"/>
    </row>
    <row r="63" spans="1:8" s="2" customFormat="1" ht="16.899999999999999" customHeight="1">
      <c r="A63" s="34"/>
      <c r="B63" s="35"/>
      <c r="C63" s="228" t="s">
        <v>193</v>
      </c>
      <c r="D63" s="228" t="s">
        <v>255</v>
      </c>
      <c r="E63" s="17" t="s">
        <v>1</v>
      </c>
      <c r="F63" s="229">
        <v>56</v>
      </c>
      <c r="G63" s="34"/>
      <c r="H63" s="35"/>
    </row>
    <row r="64" spans="1:8" s="2" customFormat="1" ht="16.899999999999999" customHeight="1">
      <c r="A64" s="34"/>
      <c r="B64" s="35"/>
      <c r="C64" s="230" t="s">
        <v>674</v>
      </c>
      <c r="D64" s="34"/>
      <c r="E64" s="34"/>
      <c r="F64" s="34"/>
      <c r="G64" s="34"/>
      <c r="H64" s="35"/>
    </row>
    <row r="65" spans="1:8" s="2" customFormat="1" ht="16.899999999999999" customHeight="1">
      <c r="A65" s="34"/>
      <c r="B65" s="35"/>
      <c r="C65" s="228" t="s">
        <v>250</v>
      </c>
      <c r="D65" s="228" t="s">
        <v>251</v>
      </c>
      <c r="E65" s="17" t="s">
        <v>252</v>
      </c>
      <c r="F65" s="229">
        <v>56</v>
      </c>
      <c r="G65" s="34"/>
      <c r="H65" s="35"/>
    </row>
    <row r="66" spans="1:8" s="2" customFormat="1" ht="16.899999999999999" customHeight="1">
      <c r="A66" s="34"/>
      <c r="B66" s="35"/>
      <c r="C66" s="228" t="s">
        <v>575</v>
      </c>
      <c r="D66" s="228" t="s">
        <v>576</v>
      </c>
      <c r="E66" s="17" t="s">
        <v>275</v>
      </c>
      <c r="F66" s="229">
        <v>22.896000000000001</v>
      </c>
      <c r="G66" s="34"/>
      <c r="H66" s="35"/>
    </row>
    <row r="67" spans="1:8" s="2" customFormat="1" ht="22.5">
      <c r="A67" s="34"/>
      <c r="B67" s="35"/>
      <c r="C67" s="228" t="s">
        <v>593</v>
      </c>
      <c r="D67" s="228" t="s">
        <v>594</v>
      </c>
      <c r="E67" s="17" t="s">
        <v>275</v>
      </c>
      <c r="F67" s="229">
        <v>22.896000000000001</v>
      </c>
      <c r="G67" s="34"/>
      <c r="H67" s="35"/>
    </row>
    <row r="68" spans="1:8" s="2" customFormat="1" ht="16.899999999999999" customHeight="1">
      <c r="A68" s="34"/>
      <c r="B68" s="35"/>
      <c r="C68" s="224" t="s">
        <v>198</v>
      </c>
      <c r="D68" s="225" t="s">
        <v>199</v>
      </c>
      <c r="E68" s="226" t="s">
        <v>1</v>
      </c>
      <c r="F68" s="227">
        <v>29.324999999999999</v>
      </c>
      <c r="G68" s="34"/>
      <c r="H68" s="35"/>
    </row>
    <row r="69" spans="1:8" s="2" customFormat="1" ht="16.899999999999999" customHeight="1">
      <c r="A69" s="34"/>
      <c r="B69" s="35"/>
      <c r="C69" s="228" t="s">
        <v>1</v>
      </c>
      <c r="D69" s="228" t="s">
        <v>267</v>
      </c>
      <c r="E69" s="17" t="s">
        <v>1</v>
      </c>
      <c r="F69" s="229">
        <v>0</v>
      </c>
      <c r="G69" s="34"/>
      <c r="H69" s="35"/>
    </row>
    <row r="70" spans="1:8" s="2" customFormat="1" ht="16.899999999999999" customHeight="1">
      <c r="A70" s="34"/>
      <c r="B70" s="35"/>
      <c r="C70" s="228" t="s">
        <v>1</v>
      </c>
      <c r="D70" s="228" t="s">
        <v>196</v>
      </c>
      <c r="E70" s="17" t="s">
        <v>1</v>
      </c>
      <c r="F70" s="229">
        <v>29.324999999999999</v>
      </c>
      <c r="G70" s="34"/>
      <c r="H70" s="35"/>
    </row>
    <row r="71" spans="1:8" s="2" customFormat="1" ht="16.899999999999999" customHeight="1">
      <c r="A71" s="34"/>
      <c r="B71" s="35"/>
      <c r="C71" s="228" t="s">
        <v>198</v>
      </c>
      <c r="D71" s="228" t="s">
        <v>239</v>
      </c>
      <c r="E71" s="17" t="s">
        <v>1</v>
      </c>
      <c r="F71" s="229">
        <v>29.324999999999999</v>
      </c>
      <c r="G71" s="34"/>
      <c r="H71" s="35"/>
    </row>
    <row r="72" spans="1:8" s="2" customFormat="1" ht="16.899999999999999" customHeight="1">
      <c r="A72" s="34"/>
      <c r="B72" s="35"/>
      <c r="C72" s="230" t="s">
        <v>674</v>
      </c>
      <c r="D72" s="34"/>
      <c r="E72" s="34"/>
      <c r="F72" s="34"/>
      <c r="G72" s="34"/>
      <c r="H72" s="35"/>
    </row>
    <row r="73" spans="1:8" s="2" customFormat="1" ht="22.5">
      <c r="A73" s="34"/>
      <c r="B73" s="35"/>
      <c r="C73" s="228" t="s">
        <v>263</v>
      </c>
      <c r="D73" s="228" t="s">
        <v>264</v>
      </c>
      <c r="E73" s="17" t="s">
        <v>258</v>
      </c>
      <c r="F73" s="229">
        <v>29.324999999999999</v>
      </c>
      <c r="G73" s="34"/>
      <c r="H73" s="35"/>
    </row>
    <row r="74" spans="1:8" s="2" customFormat="1" ht="22.5">
      <c r="A74" s="34"/>
      <c r="B74" s="35"/>
      <c r="C74" s="228" t="s">
        <v>278</v>
      </c>
      <c r="D74" s="228" t="s">
        <v>279</v>
      </c>
      <c r="E74" s="17" t="s">
        <v>275</v>
      </c>
      <c r="F74" s="229">
        <v>52.784999999999997</v>
      </c>
      <c r="G74" s="34"/>
      <c r="H74" s="35"/>
    </row>
    <row r="75" spans="1:8" s="2" customFormat="1" ht="16.899999999999999" customHeight="1">
      <c r="A75" s="34"/>
      <c r="B75" s="35"/>
      <c r="C75" s="228" t="s">
        <v>284</v>
      </c>
      <c r="D75" s="228" t="s">
        <v>285</v>
      </c>
      <c r="E75" s="17" t="s">
        <v>258</v>
      </c>
      <c r="F75" s="229">
        <v>29.324999999999999</v>
      </c>
      <c r="G75" s="34"/>
      <c r="H75" s="35"/>
    </row>
    <row r="76" spans="1:8" s="2" customFormat="1" ht="16.899999999999999" customHeight="1">
      <c r="A76" s="34"/>
      <c r="B76" s="35"/>
      <c r="C76" s="224" t="s">
        <v>204</v>
      </c>
      <c r="D76" s="225" t="s">
        <v>1</v>
      </c>
      <c r="E76" s="226" t="s">
        <v>1</v>
      </c>
      <c r="F76" s="227">
        <v>155.16399999999999</v>
      </c>
      <c r="G76" s="34"/>
      <c r="H76" s="35"/>
    </row>
    <row r="77" spans="1:8" s="2" customFormat="1" ht="16.899999999999999" customHeight="1">
      <c r="A77" s="34"/>
      <c r="B77" s="35"/>
      <c r="C77" s="228" t="s">
        <v>1</v>
      </c>
      <c r="D77" s="228" t="s">
        <v>565</v>
      </c>
      <c r="E77" s="17" t="s">
        <v>1</v>
      </c>
      <c r="F77" s="229">
        <v>94.4</v>
      </c>
      <c r="G77" s="34"/>
      <c r="H77" s="35"/>
    </row>
    <row r="78" spans="1:8" s="2" customFormat="1" ht="16.899999999999999" customHeight="1">
      <c r="A78" s="34"/>
      <c r="B78" s="35"/>
      <c r="C78" s="228" t="s">
        <v>1</v>
      </c>
      <c r="D78" s="228" t="s">
        <v>566</v>
      </c>
      <c r="E78" s="17" t="s">
        <v>1</v>
      </c>
      <c r="F78" s="229">
        <v>46.508000000000003</v>
      </c>
      <c r="G78" s="34"/>
      <c r="H78" s="35"/>
    </row>
    <row r="79" spans="1:8" s="2" customFormat="1" ht="16.899999999999999" customHeight="1">
      <c r="A79" s="34"/>
      <c r="B79" s="35"/>
      <c r="C79" s="228" t="s">
        <v>1</v>
      </c>
      <c r="D79" s="228" t="s">
        <v>567</v>
      </c>
      <c r="E79" s="17" t="s">
        <v>1</v>
      </c>
      <c r="F79" s="229">
        <v>14.256</v>
      </c>
      <c r="G79" s="34"/>
      <c r="H79" s="35"/>
    </row>
    <row r="80" spans="1:8" s="2" customFormat="1" ht="16.899999999999999" customHeight="1">
      <c r="A80" s="34"/>
      <c r="B80" s="35"/>
      <c r="C80" s="228" t="s">
        <v>204</v>
      </c>
      <c r="D80" s="228" t="s">
        <v>239</v>
      </c>
      <c r="E80" s="17" t="s">
        <v>1</v>
      </c>
      <c r="F80" s="229">
        <v>155.16399999999999</v>
      </c>
      <c r="G80" s="34"/>
      <c r="H80" s="35"/>
    </row>
    <row r="81" spans="1:8" s="2" customFormat="1" ht="16.899999999999999" customHeight="1">
      <c r="A81" s="34"/>
      <c r="B81" s="35"/>
      <c r="C81" s="230" t="s">
        <v>674</v>
      </c>
      <c r="D81" s="34"/>
      <c r="E81" s="34"/>
      <c r="F81" s="34"/>
      <c r="G81" s="34"/>
      <c r="H81" s="35"/>
    </row>
    <row r="82" spans="1:8" s="2" customFormat="1" ht="16.899999999999999" customHeight="1">
      <c r="A82" s="34"/>
      <c r="B82" s="35"/>
      <c r="C82" s="228" t="s">
        <v>561</v>
      </c>
      <c r="D82" s="228" t="s">
        <v>562</v>
      </c>
      <c r="E82" s="17" t="s">
        <v>275</v>
      </c>
      <c r="F82" s="229">
        <v>155.16399999999999</v>
      </c>
      <c r="G82" s="34"/>
      <c r="H82" s="35"/>
    </row>
    <row r="83" spans="1:8" s="2" customFormat="1" ht="16.899999999999999" customHeight="1">
      <c r="A83" s="34"/>
      <c r="B83" s="35"/>
      <c r="C83" s="228" t="s">
        <v>569</v>
      </c>
      <c r="D83" s="228" t="s">
        <v>570</v>
      </c>
      <c r="E83" s="17" t="s">
        <v>275</v>
      </c>
      <c r="F83" s="229">
        <v>1396.4760000000001</v>
      </c>
      <c r="G83" s="34"/>
      <c r="H83" s="35"/>
    </row>
    <row r="84" spans="1:8" s="2" customFormat="1" ht="16.899999999999999" customHeight="1">
      <c r="A84" s="34"/>
      <c r="B84" s="35"/>
      <c r="C84" s="228" t="s">
        <v>587</v>
      </c>
      <c r="D84" s="228" t="s">
        <v>588</v>
      </c>
      <c r="E84" s="17" t="s">
        <v>275</v>
      </c>
      <c r="F84" s="229">
        <v>178.06</v>
      </c>
      <c r="G84" s="34"/>
      <c r="H84" s="35"/>
    </row>
    <row r="85" spans="1:8" s="2" customFormat="1" ht="7.35" customHeight="1">
      <c r="A85" s="34"/>
      <c r="B85" s="49"/>
      <c r="C85" s="50"/>
      <c r="D85" s="50"/>
      <c r="E85" s="50"/>
      <c r="F85" s="50"/>
      <c r="G85" s="50"/>
      <c r="H85" s="35"/>
    </row>
    <row r="86" spans="1:8" s="2" customFormat="1" ht="11.25">
      <c r="A86" s="34"/>
      <c r="B86" s="34"/>
      <c r="C86" s="34"/>
      <c r="D86" s="34"/>
      <c r="E86" s="34"/>
      <c r="F86" s="34"/>
      <c r="G86" s="34"/>
      <c r="H86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000 - Ostatní a vedlejší ...</vt:lpstr>
      <vt:lpstr>112 - Dlouhá před byt.dom...</vt:lpstr>
      <vt:lpstr>Seznam figur</vt:lpstr>
      <vt:lpstr>'000 - Ostatní a vedlejší ...'!Názvy_tisku</vt:lpstr>
      <vt:lpstr>'112 - Dlouhá před byt.dom...'!Názvy_tisku</vt:lpstr>
      <vt:lpstr>'Rekapitulace stavby'!Názvy_tisku</vt:lpstr>
      <vt:lpstr>'Seznam figur'!Názvy_tisku</vt:lpstr>
      <vt:lpstr>'000 - Ostatní a vedlejší ...'!Oblast_tisku</vt:lpstr>
      <vt:lpstr>'112 - Dlouhá před byt.dom...'!Oblast_tisku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Klajmonova-HP\Klajmonova</dc:creator>
  <cp:lastModifiedBy>Kateřina Janečková</cp:lastModifiedBy>
  <dcterms:created xsi:type="dcterms:W3CDTF">2022-03-15T14:38:00Z</dcterms:created>
  <dcterms:modified xsi:type="dcterms:W3CDTF">2023-02-20T07:00:00Z</dcterms:modified>
</cp:coreProperties>
</file>